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0"/>
  </bookViews>
  <sheets>
    <sheet name="KLSEBS" sheetId="1" r:id="rId1"/>
    <sheet name="KLSE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_xlnm.Print_Area" localSheetId="0">'KLSEBS'!$A$1:$K$232</definedName>
    <definedName name="_xlnm.Print_Area" localSheetId="1">'KLSEPL'!$A$1:$K$92</definedName>
    <definedName name="Print_Area_MI" localSheetId="0">'KLSEBS'!$A$1:$K$231</definedName>
    <definedName name="Print_Area_MI">'KLSEPL'!$A$1:$L$94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<sst xmlns="http://schemas.openxmlformats.org/spreadsheetml/2006/main" count="361" uniqueCount="253">
  <si>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</si>
  <si>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</si>
  <si>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</si>
  <si>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</si>
  <si>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</si>
  <si>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</si>
  <si>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</si>
  <si>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</si>
  <si>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</si>
  <si>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</si>
  <si>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</si>
  <si>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</si>
  <si>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</si>
  <si>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</si>
  <si>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</si>
  <si>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</si>
  <si>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</si>
  <si>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</si>
  <si>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</si>
  <si>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</si>
  <si>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</si>
  <si>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>Operating profit before interest on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</si>
  <si>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</si>
  <si>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</si>
  <si>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</si>
  <si>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</si>
  <si>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</si>
  <si>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</si>
  <si>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</si>
  <si>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</si>
  <si>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</si>
  <si>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</si>
  <si>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 but</t>
  </si>
  <si>
    <t xml:space="preserve">    before income tax, minority interests</t>
  </si>
  <si>
    <t xml:space="preserve">    and extraordinary items</t>
  </si>
  <si>
    <t>(f)</t>
  </si>
  <si>
    <t xml:space="preserve">Share in the results of associated </t>
  </si>
  <si>
    <t xml:space="preserve">    companies</t>
  </si>
  <si>
    <t>(g)</t>
  </si>
  <si>
    <t>Profit before taxation, minority</t>
  </si>
  <si>
    <t xml:space="preserve">    interests and extraordinary items</t>
  </si>
  <si>
    <t>(h)</t>
  </si>
  <si>
    <t>Taxation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</si>
  <si>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</si>
  <si>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</si>
  <si>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</si>
  <si>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</si>
  <si>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</si>
  <si>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 to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</si>
  <si>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</si>
  <si>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</si>
  <si>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</si>
  <si>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</si>
  <si>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</si>
  <si>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Profit after taxation and</t>
  </si>
  <si>
    <t>3</t>
  </si>
  <si>
    <t xml:space="preserve">Earnings per share based on 2(j) above </t>
  </si>
  <si>
    <t>= \p</t>
  </si>
  <si>
    <t>= \q</t>
  </si>
  <si>
    <t>=\f</t>
  </si>
  <si>
    <t>= \a</t>
  </si>
  <si>
    <t>= \x</t>
  </si>
  <si>
    <t xml:space="preserve">     members of the company</t>
  </si>
  <si>
    <t xml:space="preserve">     extraordinary items attributable to</t>
  </si>
  <si>
    <t xml:space="preserve">     after deducting any provision for</t>
  </si>
  <si>
    <t xml:space="preserve">     preference dividends, if any :</t>
  </si>
  <si>
    <t>CONSOLIDATED BALANCE SHEET</t>
  </si>
  <si>
    <t>AS AT</t>
  </si>
  <si>
    <t>END OF</t>
  </si>
  <si>
    <t>FINANCIAL</t>
  </si>
  <si>
    <t>YEAR END</t>
  </si>
  <si>
    <t>Fixed Assets</t>
  </si>
  <si>
    <t>4</t>
  </si>
  <si>
    <t>5</t>
  </si>
  <si>
    <t>Current Assets</t>
  </si>
  <si>
    <t>Stocks</t>
  </si>
  <si>
    <t>Development Properties</t>
  </si>
  <si>
    <t>Cash and Bank Balances</t>
  </si>
  <si>
    <t>6</t>
  </si>
  <si>
    <t>Current Liabilities</t>
  </si>
  <si>
    <t>Short Term Borrowings</t>
  </si>
  <si>
    <t>Proposed Dividend</t>
  </si>
  <si>
    <t>7</t>
  </si>
  <si>
    <t>Net Current Assets</t>
  </si>
  <si>
    <t>8</t>
  </si>
  <si>
    <t>Share Capital</t>
  </si>
  <si>
    <t>Share Premium</t>
  </si>
  <si>
    <t>9</t>
  </si>
  <si>
    <t>Minority Interests</t>
  </si>
  <si>
    <t>10</t>
  </si>
  <si>
    <t>11</t>
  </si>
  <si>
    <t>12</t>
  </si>
  <si>
    <t>NOTES</t>
  </si>
  <si>
    <t>Current year provision</t>
  </si>
  <si>
    <t>Share of tax of associated company</t>
  </si>
  <si>
    <t>NOTES (CONTINUED)</t>
  </si>
  <si>
    <t>13</t>
  </si>
  <si>
    <t>14</t>
  </si>
  <si>
    <t>15</t>
  </si>
  <si>
    <t>16</t>
  </si>
  <si>
    <t>Profit/(loss)</t>
  </si>
  <si>
    <t>Total assets</t>
  </si>
  <si>
    <t>before taxation</t>
  </si>
  <si>
    <t>employed</t>
  </si>
  <si>
    <t>17</t>
  </si>
  <si>
    <t>18</t>
  </si>
  <si>
    <t>19</t>
  </si>
  <si>
    <t>20</t>
  </si>
  <si>
    <t>21</t>
  </si>
  <si>
    <t>By Order of the Board</t>
  </si>
  <si>
    <t>Investment Properties</t>
  </si>
  <si>
    <t>Debtors</t>
  </si>
  <si>
    <t>Creditors</t>
  </si>
  <si>
    <t>Financed By:</t>
  </si>
  <si>
    <t>Deferred Taxation</t>
  </si>
  <si>
    <t>Deferred taxation</t>
  </si>
  <si>
    <t>Group borrowings and debt securities</t>
  </si>
  <si>
    <t>Short term borrowings</t>
  </si>
  <si>
    <t>Secured -</t>
  </si>
  <si>
    <t>Unsecured -</t>
  </si>
  <si>
    <t>Long term borrowings</t>
  </si>
  <si>
    <t>Investment holding</t>
  </si>
  <si>
    <t>The quarterly financial statements have been prepared using the same accounting policies and</t>
  </si>
  <si>
    <t>methods of computation as compared with the most recent annual financial statement.</t>
  </si>
  <si>
    <t>business combination, acquisition or disposal of subsidiaries and long term investments, restructuring</t>
  </si>
  <si>
    <t>Retained Profits</t>
  </si>
  <si>
    <t xml:space="preserve">(ii)  Fully diluted </t>
  </si>
  <si>
    <t>NR</t>
  </si>
  <si>
    <t>NA</t>
  </si>
  <si>
    <t>*</t>
  </si>
  <si>
    <t>(AUDITED)</t>
  </si>
  <si>
    <t>NR denotes "Not Required"</t>
  </si>
  <si>
    <t>NA denotes "Not Applicable"</t>
  </si>
  <si>
    <t>Net Tangible Assets per share (RM)</t>
  </si>
  <si>
    <t>DNP HOLDINGS BERHAD</t>
  </si>
  <si>
    <t>(Company No : 6716-D)</t>
  </si>
  <si>
    <t>(Incorporated in Malaysia)</t>
  </si>
  <si>
    <t>31/12/98</t>
  </si>
  <si>
    <t>(i)  Basic (based on 314,667,132 ordinary shares) (sen)</t>
  </si>
  <si>
    <t>Long Term Investment</t>
  </si>
  <si>
    <t>Land held for Development</t>
  </si>
  <si>
    <t>Due from affiliated companies</t>
  </si>
  <si>
    <t>Deposits with licensed banks</t>
  </si>
  <si>
    <t>Provision for Taxation</t>
  </si>
  <si>
    <t>Due to affiliated companies</t>
  </si>
  <si>
    <t>Due to associated companies</t>
  </si>
  <si>
    <t>Reserve</t>
  </si>
  <si>
    <t>Exchange Fluctuation Reserve</t>
  </si>
  <si>
    <t>Capital Reserve</t>
  </si>
  <si>
    <t>Long Term Borrowings</t>
  </si>
  <si>
    <t>LEE KONG BENG</t>
  </si>
  <si>
    <t>CHUA SIEW CHUAN</t>
  </si>
  <si>
    <t>Company Secretaries</t>
  </si>
  <si>
    <t>Term loan, current portion</t>
  </si>
  <si>
    <t xml:space="preserve">Secured - </t>
  </si>
  <si>
    <t>Bank overdrafts</t>
  </si>
  <si>
    <t>Banker's acceptance and trust receipt</t>
  </si>
  <si>
    <t xml:space="preserve">     instalments of A$11,250 commencing 16 March 1995</t>
  </si>
  <si>
    <t xml:space="preserve">     instalments of RM625,000 each, commencing August 2000</t>
  </si>
  <si>
    <t>RM40 million term loan repayable by 16 semi-annual</t>
  </si>
  <si>
    <t xml:space="preserve">     instalments of RM2.5 million each, commencing January 2000</t>
  </si>
  <si>
    <t>RM10 million additional term loan repayable by 16 semi-annual</t>
  </si>
  <si>
    <t xml:space="preserve">     on 14 July 2002</t>
  </si>
  <si>
    <t>USD3 million term loan repayable in 3 annual instalments of</t>
  </si>
  <si>
    <t xml:space="preserve">     USD1 million each, commencing June 2000</t>
  </si>
  <si>
    <t>Less :</t>
  </si>
  <si>
    <t>Repayment due within 12 months included under</t>
  </si>
  <si>
    <t xml:space="preserve">     short term borrowings</t>
  </si>
  <si>
    <t>Total borrowings</t>
  </si>
  <si>
    <t>Property development</t>
  </si>
  <si>
    <t>Property investment</t>
  </si>
  <si>
    <t>Manufacturing</t>
  </si>
  <si>
    <t>Trading</t>
  </si>
  <si>
    <t>Consolidation adjustments</t>
  </si>
  <si>
    <t>Malaysia</t>
  </si>
  <si>
    <t>Sri Lanka</t>
  </si>
  <si>
    <t>Others</t>
  </si>
  <si>
    <t>Australian Dollars 450,000 loans repayable by 40 equal quarterly</t>
  </si>
  <si>
    <t>Analysis by activities</t>
  </si>
  <si>
    <t>As at the date of this announcement, contingent liabilities in respect of guarantees extended in support of</t>
  </si>
  <si>
    <t>banking and other credit facilities granted to subsidiaries amounted to RM217 million.</t>
  </si>
  <si>
    <t>There were no issuance and repayment of debts and equity securities, share buy-backs, share</t>
  </si>
  <si>
    <t>of operation of a garment manufacturing factory of a subsidiary located in Balik Pulau, Penang in July 1999.</t>
  </si>
  <si>
    <t>results of the Group other than as disclosed in Note 2 above.</t>
  </si>
  <si>
    <t>Our principal business operations are not significantly affected by seasonal or cyclical factors.</t>
  </si>
  <si>
    <t>Current</t>
  </si>
  <si>
    <t>Year</t>
  </si>
  <si>
    <t>Cumulative</t>
  </si>
  <si>
    <t>Quarter</t>
  </si>
  <si>
    <t>To-date</t>
  </si>
  <si>
    <t>(Over) / Under provision in prior years</t>
  </si>
  <si>
    <t>Analysis by geographical locations</t>
  </si>
  <si>
    <t>cancellation, shares held as treasury shares and resale of treasury shares for the current</t>
  </si>
  <si>
    <t>QUARTERLY RESULTS</t>
  </si>
  <si>
    <t>The Board of Directors of DNP Holdings Berhad ("Group") is pleased to announce the unaudited consolidated results of the Group for</t>
  </si>
  <si>
    <t>4.</t>
  </si>
  <si>
    <t>Dividend per share (sen)</t>
  </si>
  <si>
    <t>Dividend Description</t>
  </si>
  <si>
    <t>5.</t>
  </si>
  <si>
    <t>Net tangible assets per share (RM)</t>
  </si>
  <si>
    <t>AS AT END OF CURRENT</t>
  </si>
  <si>
    <t>AS AT PRECEDING FINANCIAL</t>
  </si>
  <si>
    <t>YEAR END 31/12/98 (AUDITED)</t>
  </si>
  <si>
    <t>1.95</t>
  </si>
  <si>
    <t>UNAUDITED RESULTS FOR THE 4TH QUARTER ENDED 31 DECEMBER 1999</t>
  </si>
  <si>
    <t>the 4th quarter ended 31 December 1999.</t>
  </si>
  <si>
    <t>31/12/99</t>
  </si>
  <si>
    <t>QUARTER 31/12/99</t>
  </si>
  <si>
    <t>There is no corporate proposal announced which remain incomplete for the quarter ended 31 December 1999.</t>
  </si>
  <si>
    <t>First &amp; final dividend (less 28% taxation)</t>
  </si>
  <si>
    <t>Date : 16 February 1999</t>
  </si>
  <si>
    <t>There were no financial instruments with off balance sheet risk as at 9 February 2000.</t>
  </si>
  <si>
    <t>There was no pending material litigation as at 9 February 2000.</t>
  </si>
  <si>
    <t xml:space="preserve">The exceptional item for the quarter and year ended 31 December 1999 relates to expenses incurred due to the cessation </t>
  </si>
  <si>
    <t>4th Quarter</t>
  </si>
  <si>
    <t>There was no pre-acquisition profits included in the results for the current financial year ended 31 December 1999.</t>
  </si>
  <si>
    <t>There was no purchase or disposal of quoted securities for the current financial year ended 31 December 1999. There was</t>
  </si>
  <si>
    <t>no investment in quoted securities as at 31 December 1999.</t>
  </si>
  <si>
    <t>There were no changes in the composition of the Group for the current financial year ended 31 December 1999 including</t>
  </si>
  <si>
    <t>financial year ended 31 December 1999.</t>
  </si>
  <si>
    <t>Segmental turnover, profit/(loss) before taxation for the current financial year ended 31 December 1999 and total assets</t>
  </si>
  <si>
    <t>employed as at 31 December 1999 were as follows :</t>
  </si>
  <si>
    <t>Although turnover decreased by 7% from 3rd quarter 1999 to 4th quarter 1999, the Group's profit before tax improved</t>
  </si>
  <si>
    <t>from RM7.1 million in 3rd quarter 1999 to RM7.7 million for 4th quarter 1999. This was mainly due to the better</t>
  </si>
  <si>
    <t>The lower turnover was mainly due to the decrease in turnover of the property development and garments divisions.</t>
  </si>
  <si>
    <t>With the lower share of losses of associated companies for year ended 1999, the Group reported a net profit before tax</t>
  </si>
  <si>
    <t>in July 1999.</t>
  </si>
  <si>
    <t>disclosed in Note 8(b) below.</t>
  </si>
  <si>
    <t>The Group reported a net profit from operations of RM31.3 million for the year ended 1999 compared to</t>
  </si>
  <si>
    <t>and minority interests of RM30.7 million for year ended 1999 compared to RM27.2 million for year ended 1998.</t>
  </si>
  <si>
    <t>There was no sale of investments and /or properties for the current financial year ended 31 December 1999 other than as</t>
  </si>
  <si>
    <t>other than the following:</t>
  </si>
  <si>
    <t>the disposal of DNP Holdings Berhad's investment in its subsidiary, Sediperak Sdn. Bhd. to another subsidiary,</t>
  </si>
  <si>
    <t>DNP Garment Manufacturing Sdn. Bhd. for a total cash consideration of RM2,760,000.</t>
  </si>
  <si>
    <t>RM29.8 million for year ended 1998 due mainly to the reduction in the loss of the property divisions for the year ended 1999.</t>
  </si>
  <si>
    <t>2.01</t>
  </si>
  <si>
    <t>Investments</t>
  </si>
  <si>
    <t>The taxation charge for the quarter and year ended 31 December 1999 included the following :</t>
  </si>
  <si>
    <t>The Group recorded a 7% decrease in turnover from RM85.3 million in 3rd quarter 1999 to RM79 million in 4th quarter 1999.</t>
  </si>
  <si>
    <t>divisions to improve their performance.</t>
  </si>
  <si>
    <t>There is no profit forecast and profit guarantee for the year ended 31 December 1999.</t>
  </si>
  <si>
    <t>The Board of Directors has recommended, for approval at the forthcoming Annual General Meeting, payment of first</t>
  </si>
  <si>
    <t>and final ordinary dividend of 5 sen per share, less 28% taxation (1998 : 2 sen per share less 28% taxation) amounting to</t>
  </si>
  <si>
    <t>for the dividend payment will be notified in due course.</t>
  </si>
  <si>
    <t>RM11,328,017 for the year ended 31.12.99. The date of the forthcoming Annual General Meeting and the closure of books</t>
  </si>
  <si>
    <t>There was no extraordinary item for the quarter and year ended 31 December 1999.</t>
  </si>
  <si>
    <t>USD4,283,333 term loan repayable in one lump sum</t>
  </si>
  <si>
    <t>contribution from the garments division.</t>
  </si>
  <si>
    <t>the cessation of operation of a garment manufacturing factory of a subsidiary located in Balik Pulau, Penang</t>
  </si>
  <si>
    <t>The cessation of the operation of the Balik Pulau factory did not have a material effect on the current financial year's</t>
  </si>
  <si>
    <t>* Converted at the respective exchange rates prevailing as at 31 December 1999</t>
  </si>
  <si>
    <t>The Group's year ended 1999 turnover of RM319.7 million was 4% lower than that of the year ended 1998.</t>
  </si>
  <si>
    <t>Barring unforeseen circumstances, the Directors expect the garments division to maintain its performance and the property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</si>
</sst>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37" fontId="0" fillId="0" borderId="0" xfId="0" applyAlignment="1">
      <alignment/>
    </xf>
    <xf numFmtId="37" fontId="2" fillId="0" borderId="0" xfId="0" applyFont="1" applyAlignment="1">
      <alignment horizontal="center"/>
    </xf>
    <xf numFmtId="37" fontId="1" fillId="0" borderId="0" xfId="0" applyFont="1" applyAlignment="1">
      <alignment/>
    </xf>
    <xf numFmtId="37" fontId="1" fillId="0" borderId="0" xfId="0" applyFont="1" applyAlignment="1">
      <alignment horizontal="center"/>
    </xf>
    <xf numFmtId="37" fontId="2" fillId="0" borderId="0" xfId="0" applyFont="1" applyAlignment="1" applyProtection="1">
      <alignment horizontal="left"/>
      <protection/>
    </xf>
    <xf numFmtId="37" fontId="3" fillId="0" borderId="0" xfId="0" applyFont="1" applyAlignment="1">
      <alignment/>
    </xf>
    <xf numFmtId="37" fontId="1" fillId="0" borderId="0" xfId="0" applyFont="1" applyAlignment="1">
      <alignment horizontal="centerContinuous"/>
    </xf>
    <xf numFmtId="37" fontId="1" fillId="0" borderId="0" xfId="0" applyFont="1" applyAlignment="1" applyProtection="1">
      <alignment horizontal="left"/>
      <protection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left"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right"/>
      <protection/>
    </xf>
    <xf numFmtId="37" fontId="1" fillId="0" borderId="2" xfId="0" applyFont="1" applyFill="1" applyBorder="1" applyAlignment="1" applyProtection="1">
      <alignment/>
      <protection/>
    </xf>
    <xf numFmtId="37" fontId="1" fillId="0" borderId="2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/>
      <protection/>
    </xf>
    <xf numFmtId="41" fontId="1" fillId="0" borderId="2" xfId="0" applyNumberFormat="1" applyFont="1" applyFill="1" applyBorder="1" applyAlignment="1" applyProtection="1">
      <alignment horizontal="right"/>
      <protection/>
    </xf>
    <xf numFmtId="41" fontId="1" fillId="0" borderId="0" xfId="0" applyNumberFormat="1" applyFont="1" applyFill="1" applyBorder="1" applyAlignment="1" applyProtection="1">
      <alignment horizontal="right"/>
      <protection/>
    </xf>
    <xf numFmtId="41" fontId="1" fillId="0" borderId="0" xfId="0" applyNumberFormat="1" applyFont="1" applyFill="1" applyAlignment="1" applyProtection="1">
      <alignment horizontal="right"/>
      <protection/>
    </xf>
    <xf numFmtId="41" fontId="1" fillId="0" borderId="3" xfId="0" applyNumberFormat="1" applyFont="1" applyFill="1" applyBorder="1" applyAlignment="1" applyProtection="1">
      <alignment horizontal="right"/>
      <protection/>
    </xf>
    <xf numFmtId="37" fontId="1" fillId="0" borderId="3" xfId="0" applyFont="1" applyFill="1" applyBorder="1" applyAlignment="1" applyProtection="1">
      <alignment/>
      <protection/>
    </xf>
    <xf numFmtId="41" fontId="1" fillId="0" borderId="0" xfId="0" applyNumberFormat="1" applyFont="1" applyFill="1" applyBorder="1" applyAlignment="1" applyProtection="1">
      <alignment/>
      <protection/>
    </xf>
    <xf numFmtId="41" fontId="1" fillId="0" borderId="0" xfId="0" applyNumberFormat="1" applyFont="1" applyFill="1" applyAlignment="1">
      <alignment/>
    </xf>
    <xf numFmtId="43" fontId="1" fillId="0" borderId="2" xfId="15" applyNumberFormat="1" applyFont="1" applyFill="1" applyBorder="1" applyAlignment="1" applyProtection="1">
      <alignment/>
      <protection/>
    </xf>
    <xf numFmtId="43" fontId="1" fillId="0" borderId="2" xfId="15" applyFont="1" applyFill="1" applyBorder="1" applyAlignment="1" applyProtection="1">
      <alignment/>
      <protection/>
    </xf>
    <xf numFmtId="43" fontId="1" fillId="0" borderId="0" xfId="15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4" xfId="0" applyFont="1" applyFill="1" applyBorder="1" applyAlignment="1" applyProtection="1">
      <alignment horizontal="centerContinuous"/>
      <protection/>
    </xf>
    <xf numFmtId="37" fontId="1" fillId="0" borderId="5" xfId="0" applyFont="1" applyFill="1" applyBorder="1" applyAlignment="1">
      <alignment horizontal="centerContinuous"/>
    </xf>
    <xf numFmtId="37" fontId="1" fillId="0" borderId="6" xfId="0" applyFont="1" applyFill="1" applyBorder="1" applyAlignment="1">
      <alignment horizontal="centerContinuous"/>
    </xf>
    <xf numFmtId="37" fontId="1" fillId="0" borderId="7" xfId="0" applyFont="1" applyFill="1" applyBorder="1" applyAlignment="1" applyProtection="1">
      <alignment horizontal="center"/>
      <protection/>
    </xf>
    <xf numFmtId="37" fontId="1" fillId="0" borderId="8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 horizontal="center"/>
      <protection/>
    </xf>
    <xf numFmtId="37" fontId="1" fillId="0" borderId="7" xfId="0" applyFont="1" applyFill="1" applyBorder="1" applyAlignment="1">
      <alignment/>
    </xf>
    <xf numFmtId="37" fontId="1" fillId="0" borderId="9" xfId="0" applyFont="1" applyFill="1" applyBorder="1" applyAlignment="1" applyProtection="1">
      <alignment horizontal="center"/>
      <protection/>
    </xf>
    <xf numFmtId="37" fontId="1" fillId="0" borderId="10" xfId="0" applyFont="1" applyFill="1" applyBorder="1" applyAlignment="1" applyProtection="1">
      <alignment horizontal="center"/>
      <protection/>
    </xf>
    <xf numFmtId="170" fontId="1" fillId="0" borderId="2" xfId="15" applyNumberFormat="1" applyFont="1" applyFill="1" applyBorder="1" applyAlignment="1" applyProtection="1">
      <alignment horizontal="center"/>
      <protection/>
    </xf>
    <xf numFmtId="170" fontId="1" fillId="0" borderId="0" xfId="15" applyNumberFormat="1" applyFont="1" applyFill="1" applyAlignment="1">
      <alignment/>
    </xf>
    <xf numFmtId="41" fontId="1" fillId="0" borderId="2" xfId="0" applyNumberFormat="1" applyFont="1" applyFill="1" applyBorder="1" applyAlignment="1" applyProtection="1">
      <alignment horizontal="center"/>
      <protection/>
    </xf>
    <xf numFmtId="170" fontId="1" fillId="0" borderId="0" xfId="15" applyNumberFormat="1" applyFont="1" applyFill="1" applyAlignment="1" applyProtection="1">
      <alignment horizontal="center"/>
      <protection/>
    </xf>
    <xf numFmtId="170" fontId="1" fillId="0" borderId="0" xfId="15" applyNumberFormat="1" applyFont="1" applyFill="1" applyAlignment="1">
      <alignment horizontal="center"/>
    </xf>
    <xf numFmtId="37" fontId="1" fillId="0" borderId="11" xfId="0" applyFont="1" applyFill="1" applyBorder="1" applyAlignment="1" applyProtection="1">
      <alignment horizontal="center"/>
      <protection/>
    </xf>
    <xf numFmtId="170" fontId="1" fillId="0" borderId="11" xfId="15" applyNumberFormat="1" applyFont="1" applyFill="1" applyBorder="1" applyAlignment="1" applyProtection="1">
      <alignment horizontal="center"/>
      <protection/>
    </xf>
    <xf numFmtId="170" fontId="1" fillId="0" borderId="0" xfId="15" applyNumberFormat="1" applyFont="1" applyFill="1" applyAlignment="1" applyProtection="1">
      <alignment/>
      <protection/>
    </xf>
    <xf numFmtId="37" fontId="1" fillId="0" borderId="3" xfId="0" applyFont="1" applyFill="1" applyBorder="1" applyAlignment="1" applyProtection="1">
      <alignment horizontal="center"/>
      <protection/>
    </xf>
    <xf numFmtId="170" fontId="1" fillId="0" borderId="3" xfId="15" applyNumberFormat="1" applyFont="1" applyFill="1" applyBorder="1" applyAlignment="1" applyProtection="1">
      <alignment horizontal="right"/>
      <protection/>
    </xf>
    <xf numFmtId="170" fontId="1" fillId="0" borderId="0" xfId="15" applyNumberFormat="1" applyFont="1" applyFill="1" applyAlignment="1">
      <alignment horizontal="centerContinuous"/>
    </xf>
    <xf numFmtId="37" fontId="7" fillId="0" borderId="0" xfId="0" applyFont="1" applyFill="1" applyAlignment="1">
      <alignment horizontal="centerContinuous"/>
    </xf>
    <xf numFmtId="41" fontId="1" fillId="0" borderId="3" xfId="0" applyNumberFormat="1" applyFont="1" applyFill="1" applyBorder="1" applyAlignment="1" applyProtection="1">
      <alignment horizontal="center"/>
      <protection/>
    </xf>
    <xf numFmtId="170" fontId="1" fillId="0" borderId="3" xfId="15" applyNumberFormat="1" applyFont="1" applyFill="1" applyBorder="1" applyAlignment="1" applyProtection="1">
      <alignment horizontal="center"/>
      <protection/>
    </xf>
    <xf numFmtId="37" fontId="7" fillId="0" borderId="0" xfId="0" applyFont="1" applyFill="1" applyAlignment="1">
      <alignment/>
    </xf>
    <xf numFmtId="41" fontId="1" fillId="0" borderId="0" xfId="0" applyNumberFormat="1" applyFont="1" applyFill="1" applyAlignment="1" applyProtection="1">
      <alignment horizontal="center"/>
      <protection/>
    </xf>
    <xf numFmtId="41" fontId="1" fillId="0" borderId="0" xfId="0" applyNumberFormat="1" applyFont="1" applyFill="1" applyAlignment="1">
      <alignment horizontal="center"/>
    </xf>
    <xf numFmtId="170" fontId="1" fillId="0" borderId="2" xfId="15" applyNumberFormat="1" applyFont="1" applyFill="1" applyBorder="1" applyAlignment="1" applyProtection="1">
      <alignment/>
      <protection/>
    </xf>
    <xf numFmtId="37" fontId="1" fillId="0" borderId="0" xfId="0" applyFont="1" applyFill="1" applyAlignment="1" quotePrefix="1">
      <alignment/>
    </xf>
    <xf numFmtId="170" fontId="1" fillId="0" borderId="12" xfId="15" applyNumberFormat="1" applyFont="1" applyFill="1" applyBorder="1" applyAlignment="1">
      <alignment/>
    </xf>
    <xf numFmtId="37" fontId="1" fillId="0" borderId="12" xfId="0" applyFont="1" applyFill="1" applyBorder="1" applyAlignment="1">
      <alignment/>
    </xf>
    <xf numFmtId="37" fontId="5" fillId="0" borderId="0" xfId="0" applyFont="1" applyFill="1" applyAlignment="1" applyProtection="1">
      <alignment horizontal="left"/>
      <protection/>
    </xf>
    <xf numFmtId="37" fontId="1" fillId="0" borderId="13" xfId="0" applyFont="1" applyFill="1" applyBorder="1" applyAlignment="1" applyProtection="1">
      <alignment horizontal="centerContinuous"/>
      <protection/>
    </xf>
    <xf numFmtId="37" fontId="1" fillId="0" borderId="1" xfId="0" applyFont="1" applyFill="1" applyBorder="1" applyAlignment="1" applyProtection="1">
      <alignment horizontal="centerContinuous"/>
      <protection/>
    </xf>
    <xf numFmtId="37" fontId="1" fillId="0" borderId="1" xfId="0" applyFont="1" applyFill="1" applyBorder="1" applyAlignment="1" applyProtection="1" quotePrefix="1">
      <alignment horizontal="centerContinuous"/>
      <protection/>
    </xf>
    <xf numFmtId="37" fontId="1" fillId="0" borderId="14" xfId="0" applyFont="1" applyFill="1" applyBorder="1" applyAlignment="1" applyProtection="1">
      <alignment horizontal="centerContinuous"/>
      <protection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37" fontId="1" fillId="0" borderId="13" xfId="0" applyFont="1" applyFill="1" applyBorder="1" applyAlignment="1">
      <alignment/>
    </xf>
    <xf numFmtId="37" fontId="1" fillId="0" borderId="14" xfId="0" applyFont="1" applyFill="1" applyBorder="1" applyAlignment="1">
      <alignment/>
    </xf>
    <xf numFmtId="41" fontId="1" fillId="0" borderId="1" xfId="15" applyNumberFormat="1" applyFont="1" applyFill="1" applyBorder="1" applyAlignment="1">
      <alignment/>
    </xf>
    <xf numFmtId="37" fontId="1" fillId="0" borderId="15" xfId="0" applyFont="1" applyFill="1" applyBorder="1" applyAlignment="1">
      <alignment/>
    </xf>
    <xf numFmtId="37" fontId="1" fillId="0" borderId="16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43" fontId="1" fillId="0" borderId="17" xfId="15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170" fontId="1" fillId="0" borderId="18" xfId="15" applyNumberFormat="1" applyFont="1" applyFill="1" applyBorder="1" applyAlignment="1" applyProtection="1">
      <alignment/>
      <protection/>
    </xf>
    <xf numFmtId="37" fontId="1" fillId="0" borderId="0" xfId="0" applyFont="1" applyFill="1" applyAlignment="1">
      <alignment horizontal="left"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/>
    </xf>
    <xf numFmtId="37" fontId="1" fillId="0" borderId="0" xfId="0" applyFont="1" applyFill="1" applyAlignment="1" applyProtection="1" quotePrefix="1">
      <alignment horizontal="center"/>
      <protection/>
    </xf>
    <xf numFmtId="37" fontId="1" fillId="0" borderId="0" xfId="0" applyFont="1" applyFill="1" applyAlignment="1" quotePrefix="1">
      <alignment horizontal="center"/>
    </xf>
    <xf numFmtId="37" fontId="1" fillId="0" borderId="19" xfId="0" applyFont="1" applyFill="1" applyBorder="1" applyAlignment="1" applyProtection="1">
      <alignment/>
      <protection/>
    </xf>
    <xf numFmtId="37" fontId="1" fillId="0" borderId="18" xfId="0" applyFont="1" applyFill="1" applyBorder="1" applyAlignment="1" applyProtection="1">
      <alignment/>
      <protection/>
    </xf>
    <xf numFmtId="43" fontId="1" fillId="0" borderId="12" xfId="15" applyFont="1" applyFill="1" applyBorder="1" applyAlignment="1">
      <alignment horizontal="center"/>
    </xf>
    <xf numFmtId="37" fontId="1" fillId="0" borderId="12" xfId="0" applyFont="1" applyFill="1" applyBorder="1" applyAlignment="1" applyProtection="1">
      <alignment horizontal="left"/>
      <protection/>
    </xf>
    <xf numFmtId="37" fontId="1" fillId="0" borderId="12" xfId="0" applyFont="1" applyFill="1" applyBorder="1" applyAlignment="1" applyProtection="1">
      <alignment horizontal="center"/>
      <protection/>
    </xf>
    <xf numFmtId="37" fontId="2" fillId="0" borderId="0" xfId="0" applyFont="1" applyAlignment="1">
      <alignment horizontal="center"/>
    </xf>
    <xf numFmtId="37" fontId="1" fillId="0" borderId="0" xfId="0" applyFont="1" applyAlignment="1">
      <alignment horizontal="center"/>
    </xf>
    <xf numFmtId="37" fontId="4" fillId="0" borderId="0" xfId="0" applyFont="1" applyAlignment="1" applyProtection="1">
      <alignment horizontal="center"/>
      <protection/>
    </xf>
    <xf numFmtId="37" fontId="2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"/>
    </xf>
    <xf numFmtId="37" fontId="4" fillId="0" borderId="0" xfId="0" applyFont="1" applyFill="1" applyAlignment="1" applyProtection="1">
      <alignment horizontal="center"/>
      <protection/>
    </xf>
    <xf numFmtId="43" fontId="1" fillId="0" borderId="12" xfId="15" applyFont="1" applyFill="1" applyBorder="1" applyAlignment="1" quotePrefix="1">
      <alignment horizontal="center"/>
    </xf>
    <xf numFmtId="43" fontId="1" fillId="0" borderId="12" xfId="15" applyFont="1" applyFill="1" applyBorder="1" applyAlignment="1">
      <alignment horizontal="center"/>
    </xf>
    <xf numFmtId="37" fontId="1" fillId="0" borderId="20" xfId="0" applyFont="1" applyFill="1" applyBorder="1" applyAlignment="1" applyProtection="1">
      <alignment horizontal="center"/>
      <protection/>
    </xf>
    <xf numFmtId="37" fontId="1" fillId="0" borderId="21" xfId="0" applyFont="1" applyFill="1" applyBorder="1" applyAlignment="1" applyProtection="1">
      <alignment horizontal="center"/>
      <protection/>
    </xf>
    <xf numFmtId="37" fontId="1" fillId="0" borderId="22" xfId="0" applyFont="1" applyFill="1" applyBorder="1" applyAlignment="1" applyProtection="1">
      <alignment horizontal="center"/>
      <protection/>
    </xf>
    <xf numFmtId="37" fontId="1" fillId="0" borderId="23" xfId="0" applyFont="1" applyFill="1" applyBorder="1" applyAlignment="1" applyProtection="1">
      <alignment horizontal="center"/>
      <protection/>
    </xf>
    <xf numFmtId="37" fontId="2" fillId="0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407"/>
  <sheetViews>
    <sheetView tabSelected="1" view="pageBreakPreview" zoomScale="60" zoomScaleNormal="75" workbookViewId="0" topLeftCell="A25">
      <selection activeCell="L205" sqref="L1:M16384"/>
    </sheetView>
  </sheetViews>
  <sheetFormatPr defaultColWidth="9.7109375" defaultRowHeight="12.75"/>
  <cols>
    <col min="1" max="1" width="3.7109375" style="2" customWidth="1"/>
    <col min="2" max="2" width="5.7109375" style="2" customWidth="1"/>
    <col min="3" max="3" width="10.7109375" style="2" customWidth="1"/>
    <col min="4" max="4" width="9.7109375" style="2" customWidth="1"/>
    <col min="5" max="5" width="16.8515625" style="2" customWidth="1"/>
    <col min="6" max="6" width="11.7109375" style="2" customWidth="1"/>
    <col min="7" max="7" width="5.140625" style="2" customWidth="1"/>
    <col min="8" max="8" width="15.28125" style="2" customWidth="1"/>
    <col min="9" max="9" width="4.8515625" style="2" customWidth="1"/>
    <col min="10" max="10" width="14.28125" style="2" customWidth="1"/>
    <col min="11" max="11" width="15.421875" style="2" customWidth="1"/>
    <col min="12" max="12" width="12.7109375" style="2" customWidth="1"/>
    <col min="13" max="16384" width="9.7109375" style="2" customWidth="1"/>
  </cols>
  <sheetData>
    <row r="1" spans="1:13" ht="12" customHeight="1">
      <c r="A1" s="94" t="s">
        <v>134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1"/>
      <c r="M1" s="1"/>
    </row>
    <row r="2" spans="1:13" ht="12" customHeight="1">
      <c r="A2" s="95" t="s">
        <v>135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3"/>
      <c r="M2" s="3"/>
    </row>
    <row r="3" spans="1:13" ht="12" customHeight="1">
      <c r="A3" s="95" t="s">
        <v>136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3"/>
      <c r="M3" s="3"/>
    </row>
    <row r="4" spans="1:10" ht="12" customHeight="1">
      <c r="A4" s="4"/>
      <c r="J4" s="5"/>
    </row>
    <row r="5" spans="1:11" ht="12" customHeight="1">
      <c r="A5" s="96" t="s">
        <v>204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ht="12" customHeight="1"/>
    <row r="7" ht="12.75">
      <c r="A7" s="4" t="s">
        <v>66</v>
      </c>
    </row>
    <row r="8" spans="1:11" ht="12" customHeight="1">
      <c r="A8" s="14"/>
      <c r="B8" s="14"/>
      <c r="C8" s="14"/>
      <c r="D8" s="14"/>
      <c r="E8" s="14"/>
      <c r="F8" s="9"/>
      <c r="G8" s="9"/>
      <c r="H8" s="66" t="s">
        <v>67</v>
      </c>
      <c r="I8" s="9"/>
      <c r="J8" s="66" t="s">
        <v>67</v>
      </c>
      <c r="K8" s="9"/>
    </row>
    <row r="9" spans="1:11" ht="12" customHeight="1">
      <c r="A9" s="14"/>
      <c r="B9" s="14"/>
      <c r="C9" s="14"/>
      <c r="D9" s="14"/>
      <c r="E9" s="14"/>
      <c r="F9" s="9"/>
      <c r="G9" s="9"/>
      <c r="H9" s="67" t="s">
        <v>68</v>
      </c>
      <c r="I9" s="9"/>
      <c r="J9" s="67" t="s">
        <v>5</v>
      </c>
      <c r="K9" s="9"/>
    </row>
    <row r="10" spans="1:11" ht="12.75">
      <c r="A10" s="14"/>
      <c r="B10" s="14"/>
      <c r="C10" s="14"/>
      <c r="D10" s="14"/>
      <c r="E10" s="14"/>
      <c r="F10" s="9"/>
      <c r="G10" s="9"/>
      <c r="H10" s="67" t="s">
        <v>4</v>
      </c>
      <c r="I10" s="9"/>
      <c r="J10" s="67" t="s">
        <v>69</v>
      </c>
      <c r="K10" s="9"/>
    </row>
    <row r="11" spans="1:11" ht="12.75">
      <c r="A11" s="14"/>
      <c r="B11" s="14"/>
      <c r="C11" s="14"/>
      <c r="D11" s="14"/>
      <c r="E11" s="14"/>
      <c r="F11" s="9"/>
      <c r="G11" s="9"/>
      <c r="H11" s="67" t="s">
        <v>7</v>
      </c>
      <c r="I11" s="9"/>
      <c r="J11" s="67" t="s">
        <v>70</v>
      </c>
      <c r="K11" s="9"/>
    </row>
    <row r="12" spans="1:11" ht="12.75">
      <c r="A12" s="14"/>
      <c r="B12" s="14"/>
      <c r="C12" s="14"/>
      <c r="D12" s="14"/>
      <c r="E12" s="14"/>
      <c r="F12" s="9"/>
      <c r="G12" s="9"/>
      <c r="H12" s="67" t="s">
        <v>206</v>
      </c>
      <c r="I12" s="9"/>
      <c r="J12" s="67" t="s">
        <v>137</v>
      </c>
      <c r="K12" s="9"/>
    </row>
    <row r="13" spans="1:11" ht="12.75">
      <c r="A13" s="14"/>
      <c r="B13" s="14"/>
      <c r="C13" s="14"/>
      <c r="D13" s="14"/>
      <c r="E13" s="14"/>
      <c r="F13" s="9"/>
      <c r="G13" s="9"/>
      <c r="H13" s="67"/>
      <c r="I13" s="9"/>
      <c r="J13" s="68" t="s">
        <v>130</v>
      </c>
      <c r="K13" s="9"/>
    </row>
    <row r="14" spans="1:11" ht="12.75">
      <c r="A14" s="14"/>
      <c r="B14" s="14"/>
      <c r="C14" s="14"/>
      <c r="D14" s="14"/>
      <c r="E14" s="14"/>
      <c r="F14" s="9"/>
      <c r="G14" s="9"/>
      <c r="H14" s="69" t="s">
        <v>12</v>
      </c>
      <c r="I14" s="9"/>
      <c r="J14" s="69" t="s">
        <v>12</v>
      </c>
      <c r="K14" s="9"/>
    </row>
    <row r="15" spans="1:11" ht="12" customHeight="1">
      <c r="A15" s="14"/>
      <c r="B15" s="14"/>
      <c r="C15" s="14"/>
      <c r="D15" s="14"/>
      <c r="E15" s="14"/>
      <c r="F15" s="9"/>
      <c r="G15" s="9"/>
      <c r="H15" s="9"/>
      <c r="I15" s="9"/>
      <c r="J15" s="9"/>
      <c r="K15" s="9"/>
    </row>
    <row r="16" spans="1:11" ht="12.75" customHeight="1">
      <c r="A16" s="9"/>
      <c r="B16" s="10" t="s">
        <v>71</v>
      </c>
      <c r="C16" s="14"/>
      <c r="D16" s="14"/>
      <c r="E16" s="14"/>
      <c r="F16" s="9"/>
      <c r="G16" s="9"/>
      <c r="H16" s="9">
        <v>74214</v>
      </c>
      <c r="I16" s="9"/>
      <c r="J16" s="9">
        <v>79351</v>
      </c>
      <c r="K16" s="14"/>
    </row>
    <row r="17" spans="1:11" ht="12.75">
      <c r="A17" s="9"/>
      <c r="B17" s="10" t="s">
        <v>236</v>
      </c>
      <c r="C17" s="14"/>
      <c r="D17" s="14"/>
      <c r="E17" s="14"/>
      <c r="F17" s="9"/>
      <c r="G17" s="9"/>
      <c r="H17" s="9">
        <v>58519</v>
      </c>
      <c r="I17" s="9"/>
      <c r="J17" s="9">
        <f>16526+39221</f>
        <v>55747</v>
      </c>
      <c r="K17" s="14"/>
    </row>
    <row r="18" spans="1:11" ht="12.75">
      <c r="A18" s="9"/>
      <c r="B18" s="10" t="s">
        <v>139</v>
      </c>
      <c r="C18" s="14"/>
      <c r="D18" s="14"/>
      <c r="E18" s="14"/>
      <c r="F18" s="9"/>
      <c r="G18" s="9"/>
      <c r="H18" s="9"/>
      <c r="I18" s="9"/>
      <c r="J18" s="9"/>
      <c r="K18" s="14"/>
    </row>
    <row r="19" spans="1:11" ht="12.75">
      <c r="A19" s="9"/>
      <c r="B19" s="10"/>
      <c r="C19" s="70" t="s">
        <v>140</v>
      </c>
      <c r="D19" s="14"/>
      <c r="E19" s="14"/>
      <c r="F19" s="9"/>
      <c r="G19" s="9"/>
      <c r="H19" s="9">
        <v>161714</v>
      </c>
      <c r="I19" s="9"/>
      <c r="J19" s="9">
        <v>161442</v>
      </c>
      <c r="K19" s="14"/>
    </row>
    <row r="20" spans="2:10" s="9" customFormat="1" ht="12" customHeight="1">
      <c r="B20" s="10"/>
      <c r="C20" s="71" t="s">
        <v>110</v>
      </c>
      <c r="H20" s="9">
        <v>307726</v>
      </c>
      <c r="J20" s="9">
        <v>304579</v>
      </c>
    </row>
    <row r="21" s="9" customFormat="1" ht="12" customHeight="1">
      <c r="B21" s="10"/>
    </row>
    <row r="22" spans="2:10" s="9" customFormat="1" ht="12" customHeight="1">
      <c r="B22" s="10" t="s">
        <v>74</v>
      </c>
      <c r="H22" s="72"/>
      <c r="J22" s="72"/>
    </row>
    <row r="23" spans="2:10" s="9" customFormat="1" ht="12" customHeight="1">
      <c r="B23" s="10"/>
      <c r="C23" s="71" t="s">
        <v>76</v>
      </c>
      <c r="H23" s="8">
        <v>46931</v>
      </c>
      <c r="J23" s="8">
        <v>85896</v>
      </c>
    </row>
    <row r="24" spans="3:10" s="9" customFormat="1" ht="12" customHeight="1">
      <c r="C24" s="65" t="s">
        <v>75</v>
      </c>
      <c r="H24" s="8">
        <v>102223</v>
      </c>
      <c r="J24" s="8">
        <v>64142</v>
      </c>
    </row>
    <row r="25" spans="3:10" s="9" customFormat="1" ht="12" customHeight="1">
      <c r="C25" s="65" t="s">
        <v>111</v>
      </c>
      <c r="H25" s="8">
        <v>42687</v>
      </c>
      <c r="J25" s="8">
        <v>50809</v>
      </c>
    </row>
    <row r="26" spans="3:10" s="9" customFormat="1" ht="12" customHeight="1">
      <c r="C26" s="65" t="s">
        <v>141</v>
      </c>
      <c r="H26" s="8">
        <v>8212</v>
      </c>
      <c r="J26" s="8">
        <v>2032</v>
      </c>
    </row>
    <row r="27" spans="3:10" s="9" customFormat="1" ht="12" customHeight="1">
      <c r="C27" s="65" t="s">
        <v>142</v>
      </c>
      <c r="H27" s="8">
        <v>234</v>
      </c>
      <c r="J27" s="8">
        <v>219</v>
      </c>
    </row>
    <row r="28" spans="3:10" s="9" customFormat="1" ht="12.75">
      <c r="C28" s="65" t="s">
        <v>77</v>
      </c>
      <c r="H28" s="73">
        <v>2649</v>
      </c>
      <c r="J28" s="73">
        <v>2079</v>
      </c>
    </row>
    <row r="29" spans="8:10" s="9" customFormat="1" ht="12" customHeight="1">
      <c r="H29" s="73">
        <f>SUM(H22:H28)</f>
        <v>202936</v>
      </c>
      <c r="J29" s="73">
        <f>SUM(J22:J28)</f>
        <v>205177</v>
      </c>
    </row>
    <row r="30" spans="2:10" s="9" customFormat="1" ht="12" customHeight="1">
      <c r="B30" s="10" t="s">
        <v>79</v>
      </c>
      <c r="H30" s="8"/>
      <c r="J30" s="8"/>
    </row>
    <row r="31" spans="3:10" s="9" customFormat="1" ht="12" customHeight="1">
      <c r="C31" s="65" t="s">
        <v>80</v>
      </c>
      <c r="H31" s="8">
        <v>25744</v>
      </c>
      <c r="J31" s="8">
        <v>52516</v>
      </c>
    </row>
    <row r="32" spans="3:10" s="9" customFormat="1" ht="12" customHeight="1">
      <c r="C32" s="65" t="s">
        <v>112</v>
      </c>
      <c r="H32" s="8">
        <v>58052</v>
      </c>
      <c r="J32" s="8">
        <v>60264</v>
      </c>
    </row>
    <row r="33" spans="3:10" s="9" customFormat="1" ht="12" customHeight="1">
      <c r="C33" s="65" t="s">
        <v>143</v>
      </c>
      <c r="H33" s="8">
        <v>0</v>
      </c>
      <c r="J33" s="8">
        <v>7047</v>
      </c>
    </row>
    <row r="34" spans="3:10" s="9" customFormat="1" ht="12" customHeight="1">
      <c r="C34" s="65" t="s">
        <v>81</v>
      </c>
      <c r="H34" s="8">
        <v>12378</v>
      </c>
      <c r="J34" s="8">
        <v>4531</v>
      </c>
    </row>
    <row r="35" spans="3:10" s="9" customFormat="1" ht="12" customHeight="1">
      <c r="C35" s="71" t="s">
        <v>144</v>
      </c>
      <c r="H35" s="74">
        <v>3963</v>
      </c>
      <c r="J35" s="8">
        <v>3623</v>
      </c>
    </row>
    <row r="36" spans="3:10" s="9" customFormat="1" ht="12" customHeight="1">
      <c r="C36" s="71" t="s">
        <v>145</v>
      </c>
      <c r="H36" s="8">
        <v>0</v>
      </c>
      <c r="J36" s="8">
        <v>218</v>
      </c>
    </row>
    <row r="37" spans="3:10" s="9" customFormat="1" ht="12" customHeight="1">
      <c r="C37" s="10"/>
      <c r="H37" s="75">
        <f>SUM(H31:H36)</f>
        <v>100137</v>
      </c>
      <c r="J37" s="75">
        <f>SUM(J31:J36)</f>
        <v>128199</v>
      </c>
    </row>
    <row r="38" s="9" customFormat="1" ht="12" customHeight="1"/>
    <row r="39" spans="2:10" s="9" customFormat="1" ht="12" customHeight="1">
      <c r="B39" s="10" t="s">
        <v>83</v>
      </c>
      <c r="H39" s="9">
        <f>+H29-H37</f>
        <v>102799</v>
      </c>
      <c r="J39" s="9">
        <f>+J29-J37</f>
        <v>76978</v>
      </c>
    </row>
    <row r="40" spans="8:10" s="9" customFormat="1" ht="13.5" customHeight="1" thickBot="1">
      <c r="H40" s="76">
        <f>SUM(H16:H20)+H39</f>
        <v>704972</v>
      </c>
      <c r="J40" s="76">
        <f>SUM(J16:J20)+J39</f>
        <v>678097</v>
      </c>
    </row>
    <row r="41" spans="8:10" s="9" customFormat="1" ht="13.5" customHeight="1">
      <c r="H41" s="77"/>
      <c r="J41" s="77"/>
    </row>
    <row r="42" s="9" customFormat="1" ht="12" customHeight="1">
      <c r="B42" s="9" t="s">
        <v>113</v>
      </c>
    </row>
    <row r="43" s="9" customFormat="1" ht="12" customHeight="1"/>
    <row r="44" spans="2:10" s="9" customFormat="1" ht="12.75">
      <c r="B44" s="10" t="s">
        <v>85</v>
      </c>
      <c r="H44" s="9">
        <v>314667</v>
      </c>
      <c r="J44" s="9">
        <v>314667</v>
      </c>
    </row>
    <row r="45" s="9" customFormat="1" ht="12.75">
      <c r="B45" s="10" t="s">
        <v>146</v>
      </c>
    </row>
    <row r="46" spans="3:10" s="9" customFormat="1" ht="12.75">
      <c r="C46" s="65" t="s">
        <v>86</v>
      </c>
      <c r="H46" s="72">
        <v>116320</v>
      </c>
      <c r="J46" s="72">
        <v>116320</v>
      </c>
    </row>
    <row r="47" spans="3:10" s="9" customFormat="1" ht="12.75">
      <c r="C47" s="65" t="s">
        <v>147</v>
      </c>
      <c r="H47" s="8">
        <v>1866</v>
      </c>
      <c r="J47" s="8">
        <v>1883</v>
      </c>
    </row>
    <row r="48" spans="3:10" s="9" customFormat="1" ht="12.75">
      <c r="C48" s="71" t="s">
        <v>148</v>
      </c>
      <c r="H48" s="8">
        <v>126822</v>
      </c>
      <c r="J48" s="8">
        <v>126822</v>
      </c>
    </row>
    <row r="49" spans="3:10" s="9" customFormat="1" ht="12.75">
      <c r="C49" s="65" t="s">
        <v>125</v>
      </c>
      <c r="H49" s="73">
        <f>70767+1750</f>
        <v>72517</v>
      </c>
      <c r="J49" s="73">
        <v>55464</v>
      </c>
    </row>
    <row r="50" spans="3:10" s="9" customFormat="1" ht="12.75">
      <c r="C50" s="65"/>
      <c r="H50" s="77">
        <f>SUM(H46:H49)</f>
        <v>317525</v>
      </c>
      <c r="J50" s="77">
        <f>SUM(J46:J49)</f>
        <v>300489</v>
      </c>
    </row>
    <row r="51" spans="2:10" s="9" customFormat="1" ht="12.75">
      <c r="B51" s="10" t="s">
        <v>88</v>
      </c>
      <c r="C51" s="10"/>
      <c r="H51" s="9">
        <f>5084-1750</f>
        <v>3334</v>
      </c>
      <c r="J51" s="9">
        <v>3389</v>
      </c>
    </row>
    <row r="52" spans="2:10" s="9" customFormat="1" ht="12.75">
      <c r="B52" s="10" t="s">
        <v>149</v>
      </c>
      <c r="H52" s="9">
        <f>+J146</f>
        <v>68047.545</v>
      </c>
      <c r="J52" s="9">
        <v>58439</v>
      </c>
    </row>
    <row r="53" spans="2:10" s="9" customFormat="1" ht="12" customHeight="1">
      <c r="B53" s="10" t="s">
        <v>114</v>
      </c>
      <c r="H53" s="9">
        <v>1398</v>
      </c>
      <c r="J53" s="9">
        <v>1113</v>
      </c>
    </row>
    <row r="54" spans="2:10" s="9" customFormat="1" ht="13.5" customHeight="1" thickBot="1">
      <c r="B54" s="10"/>
      <c r="H54" s="76">
        <f>SUM(H50:H53)+H44</f>
        <v>704971.5449999999</v>
      </c>
      <c r="J54" s="76">
        <f>SUM(J50:J53)+J44</f>
        <v>678097</v>
      </c>
    </row>
    <row r="55" spans="2:10" s="9" customFormat="1" ht="13.5" customHeight="1">
      <c r="B55" s="10"/>
      <c r="H55" s="77"/>
      <c r="J55" s="77"/>
    </row>
    <row r="56" spans="2:10" s="9" customFormat="1" ht="13.5" customHeight="1" thickBot="1">
      <c r="B56" s="10" t="s">
        <v>133</v>
      </c>
      <c r="H56" s="78">
        <f>(+H40-H51-H52-H53)/H44</f>
        <v>2.009084063470272</v>
      </c>
      <c r="J56" s="78">
        <f>(+J40-J51-J52-J53)/J44</f>
        <v>1.9549428443402073</v>
      </c>
    </row>
    <row r="57" spans="2:10" s="9" customFormat="1" ht="13.5" customHeight="1">
      <c r="B57" s="10"/>
      <c r="H57" s="79"/>
      <c r="J57" s="79"/>
    </row>
    <row r="58" spans="1:13" s="9" customFormat="1" ht="12" customHeight="1">
      <c r="A58" s="97" t="s">
        <v>134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81"/>
      <c r="M58" s="81"/>
    </row>
    <row r="59" spans="1:13" s="9" customFormat="1" ht="12" customHeight="1">
      <c r="A59" s="98" t="s">
        <v>135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13"/>
      <c r="M59" s="13"/>
    </row>
    <row r="60" spans="1:13" s="9" customFormat="1" ht="12" customHeight="1">
      <c r="A60" s="98" t="s">
        <v>136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13"/>
      <c r="M60" s="13"/>
    </row>
    <row r="61" spans="1:10" s="9" customFormat="1" ht="12" customHeight="1">
      <c r="A61" s="34"/>
      <c r="J61" s="82"/>
    </row>
    <row r="62" spans="1:11" s="9" customFormat="1" ht="12" customHeight="1">
      <c r="A62" s="99" t="s">
        <v>204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="9" customFormat="1" ht="12.75"/>
    <row r="64" s="9" customFormat="1" ht="12.75">
      <c r="A64" s="34" t="s">
        <v>92</v>
      </c>
    </row>
    <row r="65" s="9" customFormat="1" ht="12.75"/>
    <row r="66" spans="1:11" s="9" customFormat="1" ht="12.75">
      <c r="A66" s="10" t="s">
        <v>13</v>
      </c>
      <c r="B66" s="10" t="s">
        <v>122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2:11" s="9" customFormat="1" ht="12.75">
      <c r="B67" s="10" t="s">
        <v>123</v>
      </c>
      <c r="C67" s="14"/>
      <c r="D67" s="14"/>
      <c r="E67" s="14"/>
      <c r="F67" s="14"/>
      <c r="G67" s="14"/>
      <c r="H67" s="14"/>
      <c r="I67" s="14"/>
      <c r="J67" s="14"/>
      <c r="K67" s="14"/>
    </row>
    <row r="68" spans="2:11" s="9" customFormat="1" ht="12.75"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2" s="9" customFormat="1" ht="12" customHeight="1">
      <c r="A69" s="10" t="s">
        <v>20</v>
      </c>
      <c r="B69" s="10" t="s">
        <v>213</v>
      </c>
    </row>
    <row r="70" spans="1:2" s="9" customFormat="1" ht="12" customHeight="1">
      <c r="A70" s="10"/>
      <c r="B70" s="10" t="s">
        <v>182</v>
      </c>
    </row>
    <row r="71" s="9" customFormat="1" ht="12" customHeight="1"/>
    <row r="72" spans="1:2" s="9" customFormat="1" ht="12" customHeight="1">
      <c r="A72" s="10" t="s">
        <v>55</v>
      </c>
      <c r="B72" s="10" t="s">
        <v>245</v>
      </c>
    </row>
    <row r="73" s="9" customFormat="1" ht="12" customHeight="1"/>
    <row r="74" spans="1:2" s="9" customFormat="1" ht="12" customHeight="1">
      <c r="A74" s="10" t="s">
        <v>72</v>
      </c>
      <c r="B74" s="10" t="s">
        <v>237</v>
      </c>
    </row>
    <row r="75" spans="1:2" s="9" customFormat="1" ht="12" customHeight="1">
      <c r="A75" s="10"/>
      <c r="B75" s="10"/>
    </row>
    <row r="76" spans="8:10" s="9" customFormat="1" ht="12.75">
      <c r="H76" s="40" t="s">
        <v>185</v>
      </c>
      <c r="I76" s="77"/>
      <c r="J76" s="40" t="s">
        <v>187</v>
      </c>
    </row>
    <row r="77" spans="8:10" s="9" customFormat="1" ht="12.75">
      <c r="H77" s="40" t="s">
        <v>186</v>
      </c>
      <c r="I77" s="77"/>
      <c r="J77" s="40" t="s">
        <v>188</v>
      </c>
    </row>
    <row r="78" spans="8:10" s="9" customFormat="1" ht="12.75">
      <c r="H78" s="40" t="s">
        <v>214</v>
      </c>
      <c r="I78" s="77"/>
      <c r="J78" s="40" t="s">
        <v>189</v>
      </c>
    </row>
    <row r="79" spans="8:10" s="9" customFormat="1" ht="12.75">
      <c r="H79" s="13" t="s">
        <v>206</v>
      </c>
      <c r="J79" s="13" t="s">
        <v>206</v>
      </c>
    </row>
    <row r="80" spans="8:10" s="9" customFormat="1" ht="12.75">
      <c r="H80" s="15" t="s">
        <v>12</v>
      </c>
      <c r="J80" s="15" t="s">
        <v>12</v>
      </c>
    </row>
    <row r="81" spans="2:10" s="9" customFormat="1" ht="12.75">
      <c r="B81" s="10" t="s">
        <v>93</v>
      </c>
      <c r="H81" s="51">
        <v>122</v>
      </c>
      <c r="I81" s="45"/>
      <c r="J81" s="51">
        <v>122</v>
      </c>
    </row>
    <row r="82" spans="2:10" s="9" customFormat="1" ht="12.75">
      <c r="B82" s="10" t="s">
        <v>115</v>
      </c>
      <c r="H82" s="51">
        <f>+J82-0</f>
        <v>285</v>
      </c>
      <c r="I82" s="45"/>
      <c r="J82" s="51">
        <v>285</v>
      </c>
    </row>
    <row r="83" spans="2:10" s="9" customFormat="1" ht="12.75">
      <c r="B83" s="10" t="s">
        <v>190</v>
      </c>
      <c r="H83" s="51">
        <f>+J83-220</f>
        <v>12</v>
      </c>
      <c r="I83" s="45"/>
      <c r="J83" s="51">
        <v>232</v>
      </c>
    </row>
    <row r="84" spans="2:10" s="9" customFormat="1" ht="12.75">
      <c r="B84" s="10" t="s">
        <v>94</v>
      </c>
      <c r="H84" s="51">
        <f>+J84-7</f>
        <v>-14</v>
      </c>
      <c r="I84" s="45"/>
      <c r="J84" s="51">
        <v>-7</v>
      </c>
    </row>
    <row r="85" spans="8:10" s="9" customFormat="1" ht="13.5" thickBot="1">
      <c r="H85" s="83">
        <f>SUM(H81:H84)</f>
        <v>405</v>
      </c>
      <c r="I85" s="45"/>
      <c r="J85" s="83">
        <f>SUM(J81:J84)</f>
        <v>632</v>
      </c>
    </row>
    <row r="86" s="9" customFormat="1" ht="12" customHeight="1"/>
    <row r="87" spans="1:2" s="9" customFormat="1" ht="12" customHeight="1">
      <c r="A87" s="10" t="s">
        <v>73</v>
      </c>
      <c r="B87" s="10" t="s">
        <v>215</v>
      </c>
    </row>
    <row r="88" s="9" customFormat="1" ht="12" customHeight="1"/>
    <row r="89" spans="1:11" s="9" customFormat="1" ht="12.75">
      <c r="A89" s="10" t="s">
        <v>78</v>
      </c>
      <c r="B89" s="10" t="s">
        <v>230</v>
      </c>
      <c r="C89" s="14"/>
      <c r="D89" s="14"/>
      <c r="E89" s="14"/>
      <c r="F89" s="14"/>
      <c r="G89" s="14"/>
      <c r="H89" s="14"/>
      <c r="I89" s="14"/>
      <c r="J89" s="14"/>
      <c r="K89" s="14"/>
    </row>
    <row r="90" spans="1:11" s="9" customFormat="1" ht="12.75">
      <c r="A90" s="10"/>
      <c r="B90" s="10" t="s">
        <v>227</v>
      </c>
      <c r="C90" s="14"/>
      <c r="D90" s="14"/>
      <c r="E90" s="14"/>
      <c r="F90" s="14"/>
      <c r="G90" s="14"/>
      <c r="H90" s="14"/>
      <c r="I90" s="14"/>
      <c r="J90" s="14"/>
      <c r="K90" s="14"/>
    </row>
    <row r="91" s="9" customFormat="1" ht="12.75"/>
    <row r="92" spans="1:2" s="9" customFormat="1" ht="12.75">
      <c r="A92" s="10" t="s">
        <v>82</v>
      </c>
      <c r="B92" s="10" t="s">
        <v>216</v>
      </c>
    </row>
    <row r="93" spans="1:2" s="9" customFormat="1" ht="12.75">
      <c r="A93" s="10"/>
      <c r="B93" s="10" t="s">
        <v>217</v>
      </c>
    </row>
    <row r="94" s="9" customFormat="1" ht="12.75"/>
    <row r="95" spans="1:11" s="9" customFormat="1" ht="12.75">
      <c r="A95" s="10" t="s">
        <v>84</v>
      </c>
      <c r="B95" s="10" t="s">
        <v>218</v>
      </c>
      <c r="C95" s="14"/>
      <c r="D95" s="14"/>
      <c r="E95" s="14"/>
      <c r="F95" s="14"/>
      <c r="G95" s="14"/>
      <c r="H95" s="14"/>
      <c r="I95" s="14"/>
      <c r="J95" s="14"/>
      <c r="K95" s="14"/>
    </row>
    <row r="96" spans="2:11" s="9" customFormat="1" ht="12.75">
      <c r="B96" s="10" t="s">
        <v>124</v>
      </c>
      <c r="C96" s="14"/>
      <c r="D96" s="14"/>
      <c r="E96" s="14"/>
      <c r="F96" s="14"/>
      <c r="G96" s="14"/>
      <c r="H96" s="14"/>
      <c r="I96" s="14"/>
      <c r="J96" s="14"/>
      <c r="K96" s="14"/>
    </row>
    <row r="97" spans="2:11" s="9" customFormat="1" ht="12.75">
      <c r="B97" s="10" t="s">
        <v>231</v>
      </c>
      <c r="C97" s="14"/>
      <c r="D97" s="14"/>
      <c r="E97" s="14"/>
      <c r="F97" s="14"/>
      <c r="G97" s="14"/>
      <c r="H97" s="14"/>
      <c r="I97" s="14"/>
      <c r="J97" s="14"/>
      <c r="K97" s="14"/>
    </row>
    <row r="98" spans="2:11" s="9" customFormat="1" ht="6.75" customHeight="1">
      <c r="B98" s="10"/>
      <c r="C98" s="14"/>
      <c r="D98" s="14"/>
      <c r="E98" s="14"/>
      <c r="F98" s="14"/>
      <c r="G98" s="14"/>
      <c r="H98" s="14"/>
      <c r="I98" s="14"/>
      <c r="J98" s="14"/>
      <c r="K98" s="14"/>
    </row>
    <row r="99" spans="2:11" s="9" customFormat="1" ht="12.75">
      <c r="B99" s="87" t="s">
        <v>14</v>
      </c>
      <c r="C99" s="84" t="s">
        <v>248</v>
      </c>
      <c r="D99" s="14"/>
      <c r="E99" s="14"/>
      <c r="F99" s="14"/>
      <c r="G99" s="14"/>
      <c r="H99" s="14"/>
      <c r="I99" s="14"/>
      <c r="J99" s="14"/>
      <c r="K99" s="14"/>
    </row>
    <row r="100" spans="2:11" s="9" customFormat="1" ht="12.75">
      <c r="B100" s="87"/>
      <c r="C100" s="10" t="s">
        <v>226</v>
      </c>
      <c r="D100" s="14"/>
      <c r="E100" s="14"/>
      <c r="F100" s="14"/>
      <c r="G100" s="14"/>
      <c r="H100" s="14"/>
      <c r="I100" s="14"/>
      <c r="J100" s="14"/>
      <c r="K100" s="14"/>
    </row>
    <row r="101" spans="2:11" s="9" customFormat="1" ht="6.75" customHeight="1">
      <c r="B101" s="87"/>
      <c r="C101" s="10"/>
      <c r="D101" s="14"/>
      <c r="E101" s="14"/>
      <c r="F101" s="14"/>
      <c r="G101" s="14"/>
      <c r="H101" s="14"/>
      <c r="I101" s="14"/>
      <c r="J101" s="14"/>
      <c r="K101" s="14"/>
    </row>
    <row r="102" spans="2:11" s="9" customFormat="1" ht="12.75">
      <c r="B102" s="87"/>
      <c r="C102" s="10" t="s">
        <v>249</v>
      </c>
      <c r="D102" s="14"/>
      <c r="E102" s="14"/>
      <c r="F102" s="14"/>
      <c r="G102" s="14"/>
      <c r="H102" s="14"/>
      <c r="I102" s="14"/>
      <c r="J102" s="14"/>
      <c r="K102" s="14"/>
    </row>
    <row r="103" spans="2:11" s="9" customFormat="1" ht="12.75">
      <c r="B103" s="10"/>
      <c r="C103" s="84" t="s">
        <v>183</v>
      </c>
      <c r="D103" s="14"/>
      <c r="E103" s="14"/>
      <c r="F103" s="14"/>
      <c r="G103" s="14"/>
      <c r="H103" s="14"/>
      <c r="I103" s="14"/>
      <c r="J103" s="14"/>
      <c r="K103" s="14"/>
    </row>
    <row r="104" spans="3:11" s="9" customFormat="1" ht="6.75" customHeight="1"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2:11" s="9" customFormat="1" ht="12.75" customHeight="1">
      <c r="B105" s="88" t="s">
        <v>16</v>
      </c>
      <c r="C105" s="84" t="s">
        <v>232</v>
      </c>
      <c r="D105" s="14"/>
      <c r="E105" s="14"/>
      <c r="F105" s="14"/>
      <c r="G105" s="14"/>
      <c r="H105" s="14"/>
      <c r="I105" s="14"/>
      <c r="J105" s="14"/>
      <c r="K105" s="14"/>
    </row>
    <row r="106" spans="3:11" s="9" customFormat="1" ht="12.75">
      <c r="C106" s="10" t="s">
        <v>233</v>
      </c>
      <c r="D106" s="14"/>
      <c r="E106" s="14"/>
      <c r="F106" s="14"/>
      <c r="G106" s="14"/>
      <c r="H106" s="14"/>
      <c r="I106" s="14"/>
      <c r="J106" s="14"/>
      <c r="K106" s="14"/>
    </row>
    <row r="107" spans="2:11" s="9" customFormat="1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s="9" customFormat="1" ht="12.75">
      <c r="A108" s="10" t="s">
        <v>87</v>
      </c>
      <c r="B108" s="10" t="s">
        <v>208</v>
      </c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2:11" s="9" customFormat="1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s="9" customFormat="1" ht="12.75">
      <c r="A110" s="10" t="s">
        <v>89</v>
      </c>
      <c r="B110" s="10" t="s">
        <v>184</v>
      </c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s="9" customFormat="1" ht="12.75">
      <c r="A111" s="10"/>
      <c r="B111" s="10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s="9" customFormat="1" ht="12.75">
      <c r="A112" s="10" t="s">
        <v>90</v>
      </c>
      <c r="B112" s="10" t="s">
        <v>181</v>
      </c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2:11" s="9" customFormat="1" ht="12.75">
      <c r="B113" s="10" t="s">
        <v>192</v>
      </c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2:11" s="9" customFormat="1" ht="12.75">
      <c r="B114" s="10" t="s">
        <v>219</v>
      </c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2:11" s="9" customFormat="1" ht="12.75">
      <c r="B115" s="10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3" s="9" customFormat="1" ht="12" customHeight="1">
      <c r="A116" s="97" t="s">
        <v>134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81"/>
      <c r="M116" s="81"/>
    </row>
    <row r="117" spans="1:13" s="9" customFormat="1" ht="12" customHeight="1">
      <c r="A117" s="98" t="s">
        <v>135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13"/>
      <c r="M117" s="13"/>
    </row>
    <row r="118" spans="1:13" s="9" customFormat="1" ht="12" customHeight="1">
      <c r="A118" s="98" t="s">
        <v>136</v>
      </c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13"/>
      <c r="M118" s="13"/>
    </row>
    <row r="119" spans="1:10" s="9" customFormat="1" ht="12" customHeight="1">
      <c r="A119" s="34"/>
      <c r="J119" s="82"/>
    </row>
    <row r="120" spans="1:11" s="9" customFormat="1" ht="12" customHeight="1">
      <c r="A120" s="99" t="s">
        <v>204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</row>
    <row r="121" spans="1:2" s="9" customFormat="1" ht="12" customHeight="1">
      <c r="A121" s="10"/>
      <c r="B121" s="84"/>
    </row>
    <row r="122" s="9" customFormat="1" ht="12" customHeight="1">
      <c r="A122" s="34" t="s">
        <v>95</v>
      </c>
    </row>
    <row r="123" spans="1:2" s="9" customFormat="1" ht="12" customHeight="1">
      <c r="A123" s="10"/>
      <c r="B123" s="84"/>
    </row>
    <row r="124" spans="1:2" s="9" customFormat="1" ht="12" customHeight="1">
      <c r="A124" s="10" t="s">
        <v>91</v>
      </c>
      <c r="B124" s="84" t="s">
        <v>116</v>
      </c>
    </row>
    <row r="125" s="9" customFormat="1" ht="12.75"/>
    <row r="126" spans="2:10" s="9" customFormat="1" ht="12" customHeight="1">
      <c r="B126" s="9" t="s">
        <v>117</v>
      </c>
      <c r="J126" s="13" t="s">
        <v>12</v>
      </c>
    </row>
    <row r="127" spans="3:10" s="9" customFormat="1" ht="12" customHeight="1">
      <c r="C127" s="9" t="s">
        <v>119</v>
      </c>
      <c r="D127" s="9" t="s">
        <v>155</v>
      </c>
      <c r="J127" s="72">
        <v>2700</v>
      </c>
    </row>
    <row r="128" spans="4:10" s="9" customFormat="1" ht="12.75">
      <c r="D128" s="9" t="s">
        <v>156</v>
      </c>
      <c r="I128" s="62"/>
      <c r="J128" s="8">
        <v>13508</v>
      </c>
    </row>
    <row r="129" spans="4:10" s="9" customFormat="1" ht="12.75">
      <c r="D129" s="9" t="s">
        <v>153</v>
      </c>
      <c r="I129" s="62"/>
      <c r="J129" s="8">
        <v>3800</v>
      </c>
    </row>
    <row r="130" spans="3:10" s="9" customFormat="1" ht="12.75">
      <c r="C130" s="9" t="s">
        <v>154</v>
      </c>
      <c r="D130" s="9" t="s">
        <v>153</v>
      </c>
      <c r="J130" s="73">
        <f>+((45000/0.40375)+5000000+625000)/1000</f>
        <v>5736.455108359133</v>
      </c>
    </row>
    <row r="131" s="9" customFormat="1" ht="12.75">
      <c r="J131" s="73">
        <f>SUM(J127:J130)</f>
        <v>25744.455108359132</v>
      </c>
    </row>
    <row r="132" s="9" customFormat="1" ht="12.75">
      <c r="B132" s="9" t="s">
        <v>120</v>
      </c>
    </row>
    <row r="133" spans="3:10" s="9" customFormat="1" ht="12.75">
      <c r="C133" s="9" t="s">
        <v>118</v>
      </c>
      <c r="D133" s="9" t="s">
        <v>177</v>
      </c>
      <c r="J133" s="72"/>
    </row>
    <row r="134" spans="4:10" s="9" customFormat="1" ht="12.75">
      <c r="D134" s="9" t="s">
        <v>157</v>
      </c>
      <c r="I134" s="9" t="s">
        <v>129</v>
      </c>
      <c r="J134" s="8">
        <v>337</v>
      </c>
    </row>
    <row r="135" spans="4:10" s="9" customFormat="1" ht="12.75">
      <c r="D135" s="9" t="s">
        <v>159</v>
      </c>
      <c r="J135" s="8"/>
    </row>
    <row r="136" spans="4:10" s="9" customFormat="1" ht="12.75">
      <c r="D136" s="9" t="s">
        <v>160</v>
      </c>
      <c r="J136" s="8">
        <v>39570</v>
      </c>
    </row>
    <row r="137" spans="4:10" s="9" customFormat="1" ht="12.75">
      <c r="D137" s="9" t="s">
        <v>161</v>
      </c>
      <c r="J137" s="8"/>
    </row>
    <row r="138" spans="4:10" s="9" customFormat="1" ht="12.75">
      <c r="D138" s="9" t="s">
        <v>158</v>
      </c>
      <c r="J138" s="8">
        <v>10000</v>
      </c>
    </row>
    <row r="139" spans="3:10" s="9" customFormat="1" ht="12.75">
      <c r="C139" s="9" t="s">
        <v>119</v>
      </c>
      <c r="D139" s="9" t="s">
        <v>246</v>
      </c>
      <c r="J139" s="8"/>
    </row>
    <row r="140" spans="4:10" s="9" customFormat="1" ht="12.75">
      <c r="D140" s="9" t="s">
        <v>162</v>
      </c>
      <c r="I140" s="9" t="s">
        <v>129</v>
      </c>
      <c r="J140" s="8">
        <v>16277</v>
      </c>
    </row>
    <row r="141" spans="4:10" s="9" customFormat="1" ht="12.75">
      <c r="D141" s="9" t="s">
        <v>163</v>
      </c>
      <c r="J141" s="8"/>
    </row>
    <row r="142" spans="4:10" s="9" customFormat="1" ht="12.75">
      <c r="D142" s="9" t="s">
        <v>164</v>
      </c>
      <c r="I142" s="9" t="s">
        <v>129</v>
      </c>
      <c r="J142" s="8">
        <v>11400</v>
      </c>
    </row>
    <row r="143" s="9" customFormat="1" ht="12.75">
      <c r="J143" s="72">
        <f>SUM(J134:J142)</f>
        <v>77584</v>
      </c>
    </row>
    <row r="144" spans="3:10" s="9" customFormat="1" ht="12.75">
      <c r="C144" s="9" t="s">
        <v>165</v>
      </c>
      <c r="D144" s="9" t="s">
        <v>166</v>
      </c>
      <c r="J144" s="8"/>
    </row>
    <row r="145" spans="4:10" s="9" customFormat="1" ht="12.75">
      <c r="D145" s="9" t="s">
        <v>167</v>
      </c>
      <c r="J145" s="73">
        <f>(-111455-5000000-625000-3800000)/1000</f>
        <v>-9536.455</v>
      </c>
    </row>
    <row r="146" s="9" customFormat="1" ht="12.75">
      <c r="J146" s="73">
        <f>SUM(J143:J145)</f>
        <v>68047.545</v>
      </c>
    </row>
    <row r="147" spans="2:10" s="9" customFormat="1" ht="13.5" thickBot="1">
      <c r="B147" s="9" t="s">
        <v>168</v>
      </c>
      <c r="J147" s="76">
        <f>+J131+J146</f>
        <v>93792.00010835913</v>
      </c>
    </row>
    <row r="148" spans="2:10" s="9" customFormat="1" ht="12.75">
      <c r="B148" s="71" t="s">
        <v>250</v>
      </c>
      <c r="J148" s="77"/>
    </row>
    <row r="150" spans="1:11" s="9" customFormat="1" ht="12" customHeight="1">
      <c r="A150" s="10" t="s">
        <v>96</v>
      </c>
      <c r="B150" s="10" t="s">
        <v>179</v>
      </c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s="9" customFormat="1" ht="12" customHeight="1">
      <c r="A151" s="10"/>
      <c r="B151" s="10" t="s">
        <v>180</v>
      </c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2:11" ht="12.75">
      <c r="B152" s="7"/>
      <c r="C152" s="6"/>
      <c r="D152" s="6"/>
      <c r="E152" s="6"/>
      <c r="F152" s="6"/>
      <c r="G152" s="6"/>
      <c r="H152" s="6"/>
      <c r="I152" s="6"/>
      <c r="J152" s="6"/>
      <c r="K152" s="6"/>
    </row>
    <row r="153" spans="1:2" s="9" customFormat="1" ht="12.75">
      <c r="A153" s="10" t="s">
        <v>97</v>
      </c>
      <c r="B153" s="10" t="s">
        <v>211</v>
      </c>
    </row>
    <row r="154" s="9" customFormat="1" ht="12.75"/>
    <row r="155" spans="1:2" s="9" customFormat="1" ht="12.75">
      <c r="A155" s="10" t="s">
        <v>98</v>
      </c>
      <c r="B155" s="10" t="s">
        <v>212</v>
      </c>
    </row>
    <row r="156" spans="1:2" s="9" customFormat="1" ht="12.75">
      <c r="A156" s="10"/>
      <c r="B156" s="10"/>
    </row>
    <row r="157" spans="1:2" s="9" customFormat="1" ht="12.75">
      <c r="A157" s="10" t="s">
        <v>99</v>
      </c>
      <c r="B157" s="10" t="s">
        <v>220</v>
      </c>
    </row>
    <row r="158" spans="1:2" s="9" customFormat="1" ht="12.75">
      <c r="A158" s="10"/>
      <c r="B158" s="10" t="s">
        <v>221</v>
      </c>
    </row>
    <row r="159" spans="8:10" s="9" customFormat="1" ht="12.75">
      <c r="H159" s="15" t="s">
        <v>100</v>
      </c>
      <c r="J159" s="15" t="s">
        <v>101</v>
      </c>
    </row>
    <row r="160" spans="6:10" s="9" customFormat="1" ht="12.75">
      <c r="F160" s="85" t="s">
        <v>15</v>
      </c>
      <c r="G160" s="86"/>
      <c r="H160" s="85" t="s">
        <v>102</v>
      </c>
      <c r="I160" s="86"/>
      <c r="J160" s="85" t="s">
        <v>103</v>
      </c>
    </row>
    <row r="161" spans="2:10" s="9" customFormat="1" ht="12.75">
      <c r="B161" s="86" t="s">
        <v>191</v>
      </c>
      <c r="F161" s="15" t="s">
        <v>12</v>
      </c>
      <c r="H161" s="15" t="s">
        <v>12</v>
      </c>
      <c r="J161" s="15" t="s">
        <v>12</v>
      </c>
    </row>
    <row r="162" spans="2:10" s="9" customFormat="1" ht="12.75">
      <c r="B162" s="10" t="s">
        <v>174</v>
      </c>
      <c r="F162" s="16">
        <f>+F165-F164-F163</f>
        <v>295212</v>
      </c>
      <c r="H162" s="16">
        <f>+H165-H164-H163</f>
        <v>27040</v>
      </c>
      <c r="J162" s="16">
        <f>+J165-J164-J163</f>
        <v>732751</v>
      </c>
    </row>
    <row r="163" spans="2:10" s="9" customFormat="1" ht="12.75">
      <c r="B163" s="10" t="s">
        <v>175</v>
      </c>
      <c r="F163" s="16">
        <v>34170</v>
      </c>
      <c r="H163" s="16">
        <v>3812</v>
      </c>
      <c r="J163" s="16">
        <v>29293</v>
      </c>
    </row>
    <row r="164" spans="2:10" s="9" customFormat="1" ht="12.75">
      <c r="B164" s="10" t="s">
        <v>176</v>
      </c>
      <c r="F164" s="16">
        <v>1285</v>
      </c>
      <c r="H164" s="16">
        <f>-8-130-6</f>
        <v>-144</v>
      </c>
      <c r="J164" s="16">
        <v>43065</v>
      </c>
    </row>
    <row r="165" spans="6:10" s="9" customFormat="1" ht="12.75">
      <c r="F165" s="89">
        <f>+F167-F166</f>
        <v>330667</v>
      </c>
      <c r="H165" s="89">
        <f>+H167-H166</f>
        <v>30708</v>
      </c>
      <c r="J165" s="89">
        <f>+J167-J166</f>
        <v>805109</v>
      </c>
    </row>
    <row r="166" spans="2:10" s="9" customFormat="1" ht="12.75">
      <c r="B166" s="10" t="s">
        <v>173</v>
      </c>
      <c r="F166" s="16">
        <v>-10944</v>
      </c>
      <c r="H166" s="16">
        <v>0</v>
      </c>
      <c r="J166" s="16">
        <v>0</v>
      </c>
    </row>
    <row r="167" spans="6:10" s="9" customFormat="1" ht="13.5" thickBot="1">
      <c r="F167" s="90">
        <v>319723</v>
      </c>
      <c r="H167" s="90">
        <v>30708</v>
      </c>
      <c r="J167" s="90">
        <v>805109</v>
      </c>
    </row>
    <row r="168" spans="8:10" s="9" customFormat="1" ht="12.75">
      <c r="H168" s="15"/>
      <c r="J168" s="15"/>
    </row>
    <row r="169" spans="2:10" s="9" customFormat="1" ht="12.75">
      <c r="B169" s="86" t="s">
        <v>178</v>
      </c>
      <c r="F169" s="15"/>
      <c r="H169" s="15"/>
      <c r="J169" s="15"/>
    </row>
    <row r="170" spans="2:10" s="9" customFormat="1" ht="12.75">
      <c r="B170" s="10" t="s">
        <v>121</v>
      </c>
      <c r="F170" s="16">
        <v>12190</v>
      </c>
      <c r="H170" s="16">
        <f>6763+86</f>
        <v>6849</v>
      </c>
      <c r="J170" s="16">
        <v>77129</v>
      </c>
    </row>
    <row r="171" spans="2:10" s="9" customFormat="1" ht="12.75">
      <c r="B171" s="10" t="s">
        <v>169</v>
      </c>
      <c r="F171" s="16">
        <v>8940</v>
      </c>
      <c r="H171" s="16">
        <f>-1728-755</f>
        <v>-2483</v>
      </c>
      <c r="J171" s="16">
        <v>263459</v>
      </c>
    </row>
    <row r="172" spans="2:10" s="9" customFormat="1" ht="12.75">
      <c r="B172" s="10" t="s">
        <v>170</v>
      </c>
      <c r="F172" s="16">
        <v>16830</v>
      </c>
      <c r="H172" s="16">
        <v>-2377</v>
      </c>
      <c r="J172" s="16">
        <v>319421</v>
      </c>
    </row>
    <row r="173" spans="2:10" s="9" customFormat="1" ht="12.75">
      <c r="B173" s="10" t="s">
        <v>171</v>
      </c>
      <c r="F173" s="16">
        <f>222367+34170+33252+1</f>
        <v>289790</v>
      </c>
      <c r="H173" s="16">
        <f>19640+3812+5401-562</f>
        <v>28291</v>
      </c>
      <c r="J173" s="16">
        <v>142853</v>
      </c>
    </row>
    <row r="174" spans="2:10" s="9" customFormat="1" ht="12.75">
      <c r="B174" s="9" t="s">
        <v>172</v>
      </c>
      <c r="F174" s="16">
        <v>2917</v>
      </c>
      <c r="H174" s="16">
        <f>402+26</f>
        <v>428</v>
      </c>
      <c r="J174" s="16">
        <v>2247</v>
      </c>
    </row>
    <row r="175" spans="6:10" s="9" customFormat="1" ht="12.75">
      <c r="F175" s="89">
        <f>SUM(F170:F174)</f>
        <v>330667</v>
      </c>
      <c r="H175" s="89">
        <f>SUM(H170:H174)</f>
        <v>30708</v>
      </c>
      <c r="J175" s="89">
        <f>SUM(J170:J174)</f>
        <v>805109</v>
      </c>
    </row>
    <row r="176" spans="2:10" s="9" customFormat="1" ht="12.75">
      <c r="B176" s="10" t="s">
        <v>173</v>
      </c>
      <c r="F176" s="16">
        <f>+F166</f>
        <v>-10944</v>
      </c>
      <c r="H176" s="16">
        <v>0</v>
      </c>
      <c r="J176" s="16">
        <v>0</v>
      </c>
    </row>
    <row r="177" spans="6:10" s="9" customFormat="1" ht="13.5" thickBot="1">
      <c r="F177" s="90">
        <f>SUM(F175:F176)</f>
        <v>319723</v>
      </c>
      <c r="H177" s="90">
        <f>SUM(H175:H176)</f>
        <v>30708</v>
      </c>
      <c r="J177" s="90">
        <f>SUM(J175:J176)</f>
        <v>805109</v>
      </c>
    </row>
    <row r="178" spans="1:13" ht="12" customHeight="1">
      <c r="A178" s="94" t="s">
        <v>134</v>
      </c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1"/>
      <c r="M178" s="1"/>
    </row>
    <row r="179" spans="1:13" ht="12" customHeight="1">
      <c r="A179" s="95" t="s">
        <v>135</v>
      </c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3"/>
      <c r="M179" s="3"/>
    </row>
    <row r="180" spans="1:13" ht="12" customHeight="1">
      <c r="A180" s="95" t="s">
        <v>136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3"/>
      <c r="M180" s="3"/>
    </row>
    <row r="181" spans="1:10" ht="12" customHeight="1">
      <c r="A181" s="4"/>
      <c r="J181" s="5"/>
    </row>
    <row r="182" spans="1:11" ht="12" customHeight="1">
      <c r="A182" s="96" t="s">
        <v>204</v>
      </c>
      <c r="B182" s="96"/>
      <c r="C182" s="96"/>
      <c r="D182" s="96"/>
      <c r="E182" s="96"/>
      <c r="F182" s="96"/>
      <c r="G182" s="96"/>
      <c r="H182" s="96"/>
      <c r="I182" s="96"/>
      <c r="J182" s="96"/>
      <c r="K182" s="96"/>
    </row>
    <row r="183" spans="1:2" ht="12.75">
      <c r="A183" s="7"/>
      <c r="B183" s="7"/>
    </row>
    <row r="184" spans="1:2" ht="12.75">
      <c r="A184" s="4" t="s">
        <v>95</v>
      </c>
      <c r="B184" s="7"/>
    </row>
    <row r="186" spans="1:2" s="9" customFormat="1" ht="12.75">
      <c r="A186" s="62" t="s">
        <v>104</v>
      </c>
      <c r="B186" s="9" t="s">
        <v>238</v>
      </c>
    </row>
    <row r="187" s="9" customFormat="1" ht="6.75" customHeight="1"/>
    <row r="188" s="9" customFormat="1" ht="12.75">
      <c r="B188" s="9" t="s">
        <v>222</v>
      </c>
    </row>
    <row r="189" s="9" customFormat="1" ht="12.75">
      <c r="B189" s="9" t="s">
        <v>223</v>
      </c>
    </row>
    <row r="190" s="9" customFormat="1" ht="12.75">
      <c r="B190" s="9" t="s">
        <v>247</v>
      </c>
    </row>
    <row r="192" spans="1:2" s="9" customFormat="1" ht="12.75">
      <c r="A192" s="10" t="s">
        <v>105</v>
      </c>
      <c r="B192" s="9" t="s">
        <v>251</v>
      </c>
    </row>
    <row r="193" s="9" customFormat="1" ht="12.75">
      <c r="B193" s="9" t="s">
        <v>224</v>
      </c>
    </row>
    <row r="194" s="9" customFormat="1" ht="6.75" customHeight="1"/>
    <row r="195" s="9" customFormat="1" ht="12.75">
      <c r="B195" s="9" t="s">
        <v>228</v>
      </c>
    </row>
    <row r="196" s="9" customFormat="1" ht="12.75">
      <c r="B196" s="9" t="s">
        <v>234</v>
      </c>
    </row>
    <row r="197" s="9" customFormat="1" ht="6.75" customHeight="1"/>
    <row r="198" s="9" customFormat="1" ht="12.75">
      <c r="B198" s="9" t="s">
        <v>225</v>
      </c>
    </row>
    <row r="199" s="9" customFormat="1" ht="12.75">
      <c r="B199" s="9" t="s">
        <v>229</v>
      </c>
    </row>
    <row r="200" s="9" customFormat="1" ht="12.75"/>
    <row r="201" spans="1:11" s="9" customFormat="1" ht="12.75">
      <c r="A201" s="10" t="s">
        <v>106</v>
      </c>
      <c r="B201" s="10" t="s">
        <v>252</v>
      </c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s="9" customFormat="1" ht="12.75" customHeight="1">
      <c r="A202" s="10"/>
      <c r="B202" s="10" t="s">
        <v>239</v>
      </c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3:11" s="9" customFormat="1" ht="12.75"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2" s="9" customFormat="1" ht="12.75">
      <c r="A204" s="10" t="s">
        <v>107</v>
      </c>
      <c r="B204" s="10" t="s">
        <v>240</v>
      </c>
    </row>
    <row r="205" spans="2:11" s="9" customFormat="1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s="9" customFormat="1" ht="12.75">
      <c r="A206" s="10" t="s">
        <v>108</v>
      </c>
      <c r="B206" s="10" t="s">
        <v>241</v>
      </c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s="9" customFormat="1" ht="12.75">
      <c r="A207" s="10"/>
      <c r="B207" s="10" t="s">
        <v>242</v>
      </c>
      <c r="C207" s="14"/>
      <c r="D207" s="14"/>
      <c r="E207" s="14"/>
      <c r="F207" s="14"/>
      <c r="G207" s="14"/>
      <c r="H207" s="14"/>
      <c r="I207" s="14"/>
      <c r="J207" s="14"/>
      <c r="K207" s="14"/>
    </row>
    <row r="208" s="9" customFormat="1" ht="12" customHeight="1">
      <c r="B208" s="9" t="s">
        <v>244</v>
      </c>
    </row>
    <row r="209" s="9" customFormat="1" ht="12" customHeight="1">
      <c r="B209" s="12" t="s">
        <v>243</v>
      </c>
    </row>
    <row r="210" s="9" customFormat="1" ht="12" customHeight="1"/>
    <row r="211" spans="1:2" ht="12" customHeight="1">
      <c r="A211" s="7"/>
      <c r="B211" s="7"/>
    </row>
    <row r="212" spans="1:2" ht="12" customHeight="1">
      <c r="A212" s="7"/>
      <c r="B212" s="7"/>
    </row>
    <row r="213" spans="2:11" s="9" customFormat="1" ht="12" customHeight="1">
      <c r="B213" s="10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2:11" s="9" customFormat="1" ht="12.75">
      <c r="B214" s="10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2:11" ht="12.75"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3:11" ht="12.75">
      <c r="C216" s="6"/>
      <c r="D216" s="6"/>
      <c r="E216" s="6"/>
      <c r="F216" s="6"/>
      <c r="G216" s="6"/>
      <c r="H216" s="6"/>
      <c r="I216" s="6"/>
      <c r="J216" s="6"/>
      <c r="K216" s="6"/>
    </row>
    <row r="219" ht="12" customHeight="1">
      <c r="A219" s="17"/>
    </row>
    <row r="220" ht="12" customHeight="1">
      <c r="A220" s="4" t="s">
        <v>109</v>
      </c>
    </row>
    <row r="221" ht="12" customHeight="1">
      <c r="A221" s="17"/>
    </row>
    <row r="222" ht="12" customHeight="1">
      <c r="A222" s="17"/>
    </row>
    <row r="223" ht="12" customHeight="1">
      <c r="A223" s="17"/>
    </row>
    <row r="224" ht="12" customHeight="1">
      <c r="A224" s="17"/>
    </row>
    <row r="225" ht="12" customHeight="1">
      <c r="A225" s="17"/>
    </row>
    <row r="226" ht="12" customHeight="1">
      <c r="A226" s="17"/>
    </row>
    <row r="227" ht="12" customHeight="1">
      <c r="A227" s="17" t="s">
        <v>150</v>
      </c>
    </row>
    <row r="228" ht="12" customHeight="1">
      <c r="A228" s="4" t="s">
        <v>151</v>
      </c>
    </row>
    <row r="229" ht="12" customHeight="1">
      <c r="A229" s="4" t="s">
        <v>152</v>
      </c>
    </row>
    <row r="230" ht="12" customHeight="1">
      <c r="A230" s="17"/>
    </row>
    <row r="231" ht="12" customHeight="1">
      <c r="A231" s="17" t="s">
        <v>210</v>
      </c>
    </row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spans="1:2" ht="12" customHeight="1">
      <c r="A268" s="7"/>
      <c r="B268" s="18"/>
    </row>
    <row r="269" ht="12" customHeight="1">
      <c r="B269" s="18"/>
    </row>
    <row r="270" ht="12" customHeight="1"/>
    <row r="271" spans="1:2" ht="12" customHeight="1">
      <c r="A271" s="7"/>
      <c r="B271" s="7"/>
    </row>
    <row r="272" ht="12" customHeight="1">
      <c r="A272" s="7"/>
    </row>
    <row r="273" spans="1:2" ht="12" customHeight="1">
      <c r="A273" s="7"/>
      <c r="B273" s="7"/>
    </row>
    <row r="274" ht="12" customHeight="1"/>
    <row r="275" spans="1:2" ht="12" customHeight="1">
      <c r="A275" s="7"/>
      <c r="B275" s="7"/>
    </row>
    <row r="276" ht="12" customHeight="1"/>
    <row r="277" ht="12" customHeight="1">
      <c r="H277" s="11"/>
    </row>
    <row r="278" ht="12" customHeight="1"/>
    <row r="279" spans="2:8" ht="12" customHeight="1">
      <c r="B279" s="7"/>
      <c r="H279" s="19"/>
    </row>
    <row r="280" spans="2:8" ht="12" customHeight="1">
      <c r="B280" s="7"/>
      <c r="H280" s="19"/>
    </row>
    <row r="281" spans="2:8" ht="12" customHeight="1">
      <c r="B281" s="7"/>
      <c r="H281" s="20"/>
    </row>
    <row r="282" ht="12" customHeight="1"/>
    <row r="283" ht="12" customHeight="1">
      <c r="H283" s="19"/>
    </row>
    <row r="284" ht="12" customHeight="1"/>
    <row r="285" ht="12" customHeight="1"/>
    <row r="286" spans="1:2" ht="12" customHeight="1">
      <c r="A286" s="7"/>
      <c r="B286" s="7"/>
    </row>
    <row r="287" ht="12" customHeight="1"/>
    <row r="288" spans="1:2" ht="12" customHeight="1">
      <c r="A288" s="7"/>
      <c r="B288" s="7"/>
    </row>
    <row r="289" ht="12" customHeight="1"/>
    <row r="290" ht="12" customHeight="1">
      <c r="H290" s="11"/>
    </row>
    <row r="291" ht="12" customHeight="1"/>
    <row r="292" spans="2:8" ht="12" customHeight="1">
      <c r="B292" s="7"/>
      <c r="H292" s="19"/>
    </row>
    <row r="293" ht="12" customHeight="1"/>
    <row r="294" spans="1:2" ht="12" customHeight="1">
      <c r="A294" s="7"/>
      <c r="B294" s="18"/>
    </row>
    <row r="295" ht="12" customHeight="1">
      <c r="B295" s="18"/>
    </row>
    <row r="296" ht="12" customHeight="1"/>
    <row r="297" ht="12" customHeight="1">
      <c r="H297" s="11"/>
    </row>
    <row r="298" ht="12" customHeight="1"/>
    <row r="299" ht="12" customHeight="1">
      <c r="B299" s="7"/>
    </row>
    <row r="300" ht="12" customHeight="1"/>
    <row r="301" ht="12" customHeight="1">
      <c r="B301" s="7"/>
    </row>
    <row r="302" ht="12" customHeight="1"/>
    <row r="303" ht="12" customHeight="1">
      <c r="B303" s="7"/>
    </row>
    <row r="304" ht="12" customHeight="1"/>
    <row r="305" spans="1:2" ht="12" customHeight="1">
      <c r="A305" s="7"/>
      <c r="B305" s="18"/>
    </row>
    <row r="306" ht="12" customHeight="1">
      <c r="B306" s="18"/>
    </row>
    <row r="307" ht="12" customHeight="1">
      <c r="B307" s="18"/>
    </row>
    <row r="308" ht="12" customHeight="1"/>
    <row r="309" spans="1:2" ht="12" customHeight="1">
      <c r="A309" s="7"/>
      <c r="B309" s="18"/>
    </row>
    <row r="310" ht="12" customHeight="1">
      <c r="B310" s="18"/>
    </row>
    <row r="311" ht="12" customHeight="1"/>
    <row r="312" spans="1:2" ht="12" customHeight="1">
      <c r="A312" s="7"/>
      <c r="B312" s="7"/>
    </row>
    <row r="313" ht="12" customHeight="1"/>
    <row r="314" spans="1:2" ht="12" customHeight="1">
      <c r="A314" s="7"/>
      <c r="B314" s="18"/>
    </row>
    <row r="315" ht="12" customHeight="1">
      <c r="B315" s="18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spans="1:2" ht="12" customHeight="1">
      <c r="A325" s="7"/>
      <c r="B325" s="7"/>
    </row>
    <row r="326" ht="12" customHeight="1"/>
    <row r="327" ht="12" customHeight="1">
      <c r="H327" s="11"/>
    </row>
    <row r="328" ht="12" customHeight="1"/>
    <row r="329" ht="12" customHeight="1">
      <c r="B329" s="7"/>
    </row>
    <row r="330" spans="3:8" ht="12" customHeight="1">
      <c r="C330" s="7"/>
      <c r="H330" s="19"/>
    </row>
    <row r="331" spans="3:8" ht="12" customHeight="1">
      <c r="C331" s="7"/>
      <c r="H331" s="19"/>
    </row>
    <row r="332" ht="12" customHeight="1"/>
    <row r="333" ht="12" customHeight="1">
      <c r="H333" s="19"/>
    </row>
    <row r="334" ht="12" customHeight="1"/>
    <row r="335" spans="1:2" ht="12" customHeight="1">
      <c r="A335" s="7"/>
      <c r="B335" s="7"/>
    </row>
    <row r="336" ht="12" customHeight="1"/>
    <row r="337" spans="1:2" ht="12" customHeight="1">
      <c r="A337" s="7"/>
      <c r="B337" s="7"/>
    </row>
    <row r="338" ht="12" customHeight="1"/>
    <row r="339" spans="1:2" ht="12" customHeight="1">
      <c r="A339" s="7"/>
      <c r="B339" s="7"/>
    </row>
    <row r="340" ht="12" customHeight="1"/>
    <row r="341" spans="1:2" ht="12" customHeight="1">
      <c r="A341" s="7"/>
      <c r="B341" s="7"/>
    </row>
    <row r="342" ht="12" customHeight="1"/>
    <row r="343" spans="1:2" ht="12" customHeight="1">
      <c r="A343" s="7"/>
      <c r="B343" s="7"/>
    </row>
    <row r="344" ht="12" customHeight="1"/>
    <row r="345" spans="1:2" ht="12" customHeight="1">
      <c r="A345" s="7"/>
      <c r="B345" s="7"/>
    </row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>
      <c r="A358" s="7"/>
    </row>
    <row r="359" ht="12" customHeight="1">
      <c r="A359" s="7"/>
    </row>
    <row r="360" ht="12" customHeight="1">
      <c r="A360" s="7"/>
    </row>
    <row r="361" ht="12" customHeight="1"/>
    <row r="362" ht="12" customHeight="1">
      <c r="A362" s="7"/>
    </row>
    <row r="363" ht="12" customHeight="1"/>
    <row r="364" spans="1:2" ht="12" customHeight="1">
      <c r="A364" s="7"/>
      <c r="B364" s="7"/>
    </row>
    <row r="365" ht="12" customHeight="1"/>
    <row r="366" spans="1:2" ht="12" customHeight="1">
      <c r="A366" s="7"/>
      <c r="B366" s="7"/>
    </row>
    <row r="367" ht="12" customHeight="1">
      <c r="B367" s="7"/>
    </row>
    <row r="368" ht="12" customHeight="1"/>
    <row r="369" spans="1:2" ht="12" customHeight="1">
      <c r="A369" s="7"/>
      <c r="B369" s="7"/>
    </row>
    <row r="370" ht="12" customHeight="1"/>
    <row r="371" spans="1:2" ht="12" customHeight="1">
      <c r="A371" s="7"/>
      <c r="B371" s="7"/>
    </row>
    <row r="372" ht="12" customHeight="1"/>
    <row r="373" ht="12" customHeight="1"/>
    <row r="374" ht="12" customHeight="1">
      <c r="A374" s="7"/>
    </row>
    <row r="375" ht="12" customHeight="1"/>
    <row r="376" ht="12" customHeight="1"/>
    <row r="377" ht="12" customHeight="1">
      <c r="A377" s="7"/>
    </row>
    <row r="378" ht="12" customHeight="1">
      <c r="A378" s="7"/>
    </row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>
      <c r="C537" s="7" t="s">
        <v>57</v>
      </c>
    </row>
    <row r="538" ht="12" customHeight="1"/>
    <row r="539" ht="12" customHeight="1">
      <c r="C539" s="7" t="s">
        <v>58</v>
      </c>
    </row>
    <row r="540" ht="12" customHeight="1"/>
    <row r="541" ht="12" customHeight="1">
      <c r="C541" s="7" t="s">
        <v>59</v>
      </c>
    </row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>
      <c r="A1394" s="7" t="s">
        <v>60</v>
      </c>
    </row>
    <row r="1395" ht="12" customHeight="1"/>
    <row r="1396" ht="12" customHeight="1">
      <c r="A1396" s="7" t="s">
        <v>57</v>
      </c>
    </row>
    <row r="1397" ht="12" customHeight="1"/>
    <row r="1398" ht="12" customHeight="1">
      <c r="A1398" s="7" t="s">
        <v>58</v>
      </c>
    </row>
    <row r="1399" ht="12" customHeight="1"/>
    <row r="1400" ht="12" customHeight="1">
      <c r="A1400" s="7" t="s">
        <v>61</v>
      </c>
    </row>
    <row r="1401" ht="12" customHeight="1">
      <c r="A1401" s="7" t="s">
        <v>60</v>
      </c>
    </row>
    <row r="1402" ht="12" customHeight="1"/>
    <row r="1403" ht="12" customHeight="1">
      <c r="A1403" s="7" t="s">
        <v>57</v>
      </c>
    </row>
    <row r="1404" ht="12" customHeight="1"/>
    <row r="1405" ht="12" customHeight="1">
      <c r="A1405" s="7" t="s">
        <v>58</v>
      </c>
    </row>
    <row r="1406" ht="12" customHeight="1"/>
    <row r="1407" ht="12" customHeight="1">
      <c r="A1407" s="7" t="s">
        <v>61</v>
      </c>
    </row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803" ht="12" customHeight="1"/>
    <row r="1805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</sheetData>
  <mergeCells count="16">
    <mergeCell ref="A5:K5"/>
    <mergeCell ref="A3:K3"/>
    <mergeCell ref="A1:K1"/>
    <mergeCell ref="A2:K2"/>
    <mergeCell ref="A58:K58"/>
    <mergeCell ref="A59:K59"/>
    <mergeCell ref="A60:K60"/>
    <mergeCell ref="A62:K62"/>
    <mergeCell ref="A116:K116"/>
    <mergeCell ref="A117:K117"/>
    <mergeCell ref="A118:K118"/>
    <mergeCell ref="A120:K120"/>
    <mergeCell ref="A178:K178"/>
    <mergeCell ref="A179:K179"/>
    <mergeCell ref="A180:K180"/>
    <mergeCell ref="A182:K182"/>
  </mergeCells>
  <printOptions/>
  <pageMargins left="0.512" right="0.512" top="0.512" bottom="0.512" header="0.5" footer="0.5"/>
  <pageSetup horizontalDpi="600" verticalDpi="600" orientation="portrait" paperSize="9" scale="82" r:id="rId1"/>
  <rowBreaks count="3" manualBreakCount="3">
    <brk id="57" max="10" man="1"/>
    <brk id="115" max="10" man="1"/>
    <brk id="17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388"/>
  <sheetViews>
    <sheetView view="pageBreakPreview" zoomScale="60" zoomScaleNormal="75" workbookViewId="0" topLeftCell="A65">
      <selection activeCell="J83" sqref="J83"/>
    </sheetView>
  </sheetViews>
  <sheetFormatPr defaultColWidth="9.7109375" defaultRowHeight="12.75"/>
  <cols>
    <col min="1" max="1" width="2.421875" style="9" customWidth="1"/>
    <col min="2" max="2" width="3.7109375" style="9" customWidth="1"/>
    <col min="3" max="3" width="10.7109375" style="9" customWidth="1"/>
    <col min="4" max="4" width="9.7109375" style="9" customWidth="1"/>
    <col min="5" max="5" width="29.8515625" style="9" customWidth="1"/>
    <col min="6" max="6" width="13.140625" style="9" customWidth="1"/>
    <col min="7" max="7" width="12.8515625" style="9" customWidth="1"/>
    <col min="8" max="8" width="3.00390625" style="9" customWidth="1"/>
    <col min="9" max="9" width="16.140625" style="9" customWidth="1"/>
    <col min="10" max="10" width="14.421875" style="9" customWidth="1"/>
    <col min="11" max="11" width="10.7109375" style="9" customWidth="1"/>
    <col min="12" max="12" width="0.5625" style="9" hidden="1" customWidth="1"/>
    <col min="13" max="13" width="0.9921875" style="9" customWidth="1"/>
    <col min="14" max="16384" width="9.7109375" style="9" customWidth="1"/>
  </cols>
  <sheetData>
    <row r="1" spans="1:13" ht="12" customHeight="1">
      <c r="A1" s="97" t="s">
        <v>134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" customHeight="1">
      <c r="A2" s="98" t="s">
        <v>135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2" customHeight="1">
      <c r="A3" s="98" t="s">
        <v>136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13"/>
      <c r="M3" s="13"/>
    </row>
    <row r="4" spans="1:10" ht="12" customHeight="1">
      <c r="A4" s="10"/>
      <c r="J4" s="10"/>
    </row>
    <row r="5" spans="1:11" ht="12" customHeight="1">
      <c r="A5" s="106" t="s">
        <v>193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0" ht="12" customHeight="1">
      <c r="A6" s="10"/>
      <c r="J6" s="10"/>
    </row>
    <row r="7" spans="1:11" ht="12" customHeight="1">
      <c r="A7" s="99" t="s">
        <v>204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0" ht="12" customHeight="1">
      <c r="A8" s="10"/>
      <c r="J8" s="10"/>
    </row>
    <row r="9" ht="12.75">
      <c r="A9" s="10" t="s">
        <v>194</v>
      </c>
    </row>
    <row r="10" ht="12" customHeight="1">
      <c r="A10" s="9" t="s">
        <v>205</v>
      </c>
    </row>
    <row r="11" ht="12" customHeight="1">
      <c r="A11" s="10"/>
    </row>
    <row r="12" ht="12.75">
      <c r="A12" s="34" t="s">
        <v>1</v>
      </c>
    </row>
    <row r="13" ht="6" customHeight="1"/>
    <row r="14" spans="1:10" ht="12" customHeight="1">
      <c r="A14" s="14"/>
      <c r="B14" s="14"/>
      <c r="C14" s="14"/>
      <c r="D14" s="14"/>
      <c r="E14" s="14"/>
      <c r="F14" s="35" t="s">
        <v>2</v>
      </c>
      <c r="G14" s="36"/>
      <c r="I14" s="35" t="s">
        <v>3</v>
      </c>
      <c r="J14" s="37"/>
    </row>
    <row r="15" spans="1:10" ht="12" customHeight="1">
      <c r="A15" s="14"/>
      <c r="B15" s="14"/>
      <c r="C15" s="14"/>
      <c r="D15" s="14"/>
      <c r="E15" s="14"/>
      <c r="F15" s="38" t="s">
        <v>4</v>
      </c>
      <c r="G15" s="39" t="s">
        <v>5</v>
      </c>
      <c r="H15" s="40"/>
      <c r="I15" s="38" t="s">
        <v>4</v>
      </c>
      <c r="J15" s="39" t="s">
        <v>5</v>
      </c>
    </row>
    <row r="16" spans="1:10" ht="12.75">
      <c r="A16" s="14"/>
      <c r="B16" s="14"/>
      <c r="C16" s="14"/>
      <c r="D16" s="14"/>
      <c r="E16" s="14"/>
      <c r="F16" s="38" t="s">
        <v>6</v>
      </c>
      <c r="G16" s="39" t="s">
        <v>6</v>
      </c>
      <c r="H16" s="40"/>
      <c r="I16" s="38" t="s">
        <v>6</v>
      </c>
      <c r="J16" s="39" t="s">
        <v>6</v>
      </c>
    </row>
    <row r="17" spans="1:10" ht="12.75">
      <c r="A17" s="14"/>
      <c r="B17" s="14"/>
      <c r="C17" s="14"/>
      <c r="D17" s="14"/>
      <c r="E17" s="14"/>
      <c r="F17" s="38" t="s">
        <v>7</v>
      </c>
      <c r="G17" s="39" t="s">
        <v>8</v>
      </c>
      <c r="H17" s="40"/>
      <c r="I17" s="38" t="s">
        <v>9</v>
      </c>
      <c r="J17" s="39" t="s">
        <v>8</v>
      </c>
    </row>
    <row r="18" spans="1:10" ht="12.75">
      <c r="A18" s="14"/>
      <c r="B18" s="14"/>
      <c r="C18" s="14"/>
      <c r="D18" s="14"/>
      <c r="E18" s="14"/>
      <c r="F18" s="41"/>
      <c r="G18" s="39" t="s">
        <v>10</v>
      </c>
      <c r="H18" s="40"/>
      <c r="I18" s="41"/>
      <c r="J18" s="39" t="s">
        <v>10</v>
      </c>
    </row>
    <row r="19" spans="1:10" ht="12.75">
      <c r="A19" s="14"/>
      <c r="B19" s="14"/>
      <c r="C19" s="14"/>
      <c r="D19" s="14"/>
      <c r="E19" s="14"/>
      <c r="F19" s="41"/>
      <c r="G19" s="39" t="s">
        <v>7</v>
      </c>
      <c r="H19" s="40"/>
      <c r="I19" s="41"/>
      <c r="J19" s="39" t="s">
        <v>11</v>
      </c>
    </row>
    <row r="20" spans="1:10" ht="12.75">
      <c r="A20" s="14"/>
      <c r="B20" s="14"/>
      <c r="C20" s="14"/>
      <c r="D20" s="14"/>
      <c r="E20" s="14"/>
      <c r="F20" s="38" t="s">
        <v>206</v>
      </c>
      <c r="G20" s="39" t="s">
        <v>137</v>
      </c>
      <c r="H20" s="40"/>
      <c r="I20" s="38" t="s">
        <v>206</v>
      </c>
      <c r="J20" s="39" t="s">
        <v>137</v>
      </c>
    </row>
    <row r="21" spans="1:10" ht="12.75">
      <c r="A21" s="14"/>
      <c r="B21" s="14"/>
      <c r="C21" s="14"/>
      <c r="D21" s="14"/>
      <c r="E21" s="14"/>
      <c r="F21" s="42" t="s">
        <v>12</v>
      </c>
      <c r="G21" s="43" t="s">
        <v>12</v>
      </c>
      <c r="H21" s="40"/>
      <c r="I21" s="42" t="s">
        <v>12</v>
      </c>
      <c r="J21" s="43" t="s">
        <v>12</v>
      </c>
    </row>
    <row r="22" spans="1:11" ht="12.75">
      <c r="A22" s="14"/>
      <c r="B22" s="14"/>
      <c r="C22" s="14"/>
      <c r="D22" s="14"/>
      <c r="E22" s="14"/>
      <c r="K22" s="14"/>
    </row>
    <row r="23" spans="1:11" ht="13.5" thickBot="1">
      <c r="A23" s="10" t="s">
        <v>13</v>
      </c>
      <c r="B23" s="10" t="s">
        <v>14</v>
      </c>
      <c r="C23" s="10" t="s">
        <v>15</v>
      </c>
      <c r="D23" s="14"/>
      <c r="E23" s="14"/>
      <c r="F23" s="21">
        <f>+I23-240490</f>
        <v>79233</v>
      </c>
      <c r="G23" s="22" t="s">
        <v>127</v>
      </c>
      <c r="H23" s="23"/>
      <c r="I23" s="21">
        <v>319723</v>
      </c>
      <c r="J23" s="44">
        <v>333412</v>
      </c>
      <c r="K23" s="14"/>
    </row>
    <row r="24" spans="1:11" ht="6" customHeight="1" thickTop="1">
      <c r="A24" s="14"/>
      <c r="B24" s="14"/>
      <c r="C24" s="14"/>
      <c r="D24" s="14"/>
      <c r="E24" s="14"/>
      <c r="J24" s="45"/>
      <c r="K24" s="14"/>
    </row>
    <row r="25" spans="1:11" ht="13.5" thickBot="1">
      <c r="A25" s="14"/>
      <c r="B25" s="10" t="s">
        <v>16</v>
      </c>
      <c r="C25" s="10" t="s">
        <v>17</v>
      </c>
      <c r="D25" s="14"/>
      <c r="E25" s="14"/>
      <c r="F25" s="24">
        <v>0</v>
      </c>
      <c r="G25" s="46" t="s">
        <v>127</v>
      </c>
      <c r="H25" s="25"/>
      <c r="I25" s="24">
        <v>0</v>
      </c>
      <c r="J25" s="44">
        <v>0</v>
      </c>
      <c r="K25" s="14"/>
    </row>
    <row r="26" spans="1:11" ht="6" customHeight="1" thickTop="1">
      <c r="A26" s="14"/>
      <c r="B26" s="14"/>
      <c r="C26" s="14"/>
      <c r="D26" s="14"/>
      <c r="E26" s="14"/>
      <c r="J26" s="45"/>
      <c r="K26" s="14"/>
    </row>
    <row r="27" spans="1:11" ht="13.5" thickBot="1">
      <c r="A27" s="14"/>
      <c r="B27" s="10" t="s">
        <v>18</v>
      </c>
      <c r="C27" s="10" t="s">
        <v>19</v>
      </c>
      <c r="D27" s="14"/>
      <c r="E27" s="14"/>
      <c r="F27" s="21">
        <f>+I27-930</f>
        <v>742</v>
      </c>
      <c r="G27" s="22" t="s">
        <v>127</v>
      </c>
      <c r="H27" s="23"/>
      <c r="I27" s="21">
        <f>1900-228</f>
        <v>1672</v>
      </c>
      <c r="J27" s="44">
        <v>1650</v>
      </c>
      <c r="K27" s="14"/>
    </row>
    <row r="28" spans="1:11" ht="13.5" thickTop="1">
      <c r="A28" s="14"/>
      <c r="B28" s="14"/>
      <c r="C28" s="14"/>
      <c r="D28" s="14"/>
      <c r="E28" s="14"/>
      <c r="J28" s="45"/>
      <c r="K28" s="14"/>
    </row>
    <row r="29" spans="1:11" ht="12.75">
      <c r="A29" s="10" t="s">
        <v>20</v>
      </c>
      <c r="B29" s="10" t="s">
        <v>14</v>
      </c>
      <c r="C29" s="10" t="s">
        <v>21</v>
      </c>
      <c r="D29" s="14"/>
      <c r="E29" s="14"/>
      <c r="J29" s="45"/>
      <c r="K29" s="14"/>
    </row>
    <row r="30" spans="1:11" ht="12.75">
      <c r="A30" s="14"/>
      <c r="B30" s="14"/>
      <c r="C30" s="10" t="s">
        <v>22</v>
      </c>
      <c r="D30" s="14"/>
      <c r="E30" s="14"/>
      <c r="J30" s="45"/>
      <c r="K30" s="14"/>
    </row>
    <row r="31" spans="1:11" ht="12.75">
      <c r="A31" s="14"/>
      <c r="B31" s="14"/>
      <c r="C31" s="10" t="s">
        <v>23</v>
      </c>
      <c r="D31" s="14"/>
      <c r="E31" s="14"/>
      <c r="J31" s="45"/>
      <c r="K31" s="14"/>
    </row>
    <row r="32" spans="1:11" ht="12.75">
      <c r="A32" s="14"/>
      <c r="B32" s="14"/>
      <c r="C32" s="10" t="s">
        <v>24</v>
      </c>
      <c r="D32" s="14"/>
      <c r="E32" s="14"/>
      <c r="J32" s="45"/>
      <c r="K32" s="14"/>
    </row>
    <row r="33" spans="1:11" ht="12.75">
      <c r="A33" s="14"/>
      <c r="B33" s="14"/>
      <c r="C33" s="10" t="s">
        <v>25</v>
      </c>
      <c r="D33" s="14"/>
      <c r="E33" s="14"/>
      <c r="F33" s="16">
        <f>+I33-36112</f>
        <v>11733</v>
      </c>
      <c r="G33" s="15" t="s">
        <v>127</v>
      </c>
      <c r="H33" s="16"/>
      <c r="I33" s="16">
        <f>31351+6655+9277+562</f>
        <v>47845</v>
      </c>
      <c r="J33" s="47">
        <f>34069+8854+9884</f>
        <v>52807</v>
      </c>
      <c r="K33" s="14"/>
    </row>
    <row r="34" spans="1:11" ht="6" customHeight="1">
      <c r="A34" s="14"/>
      <c r="B34" s="14"/>
      <c r="C34" s="14"/>
      <c r="D34" s="14"/>
      <c r="E34" s="14"/>
      <c r="G34" s="13"/>
      <c r="J34" s="48"/>
      <c r="K34" s="14"/>
    </row>
    <row r="35" spans="1:11" ht="12.75">
      <c r="A35" s="14"/>
      <c r="B35" s="10" t="s">
        <v>16</v>
      </c>
      <c r="C35" s="10" t="s">
        <v>26</v>
      </c>
      <c r="D35" s="14"/>
      <c r="E35" s="14"/>
      <c r="F35" s="16">
        <f>+I35--5274</f>
        <v>-1381</v>
      </c>
      <c r="G35" s="15" t="s">
        <v>127</v>
      </c>
      <c r="H35" s="26"/>
      <c r="I35" s="16">
        <v>-6655</v>
      </c>
      <c r="J35" s="47">
        <v>-8854</v>
      </c>
      <c r="K35" s="14"/>
    </row>
    <row r="36" spans="1:11" ht="6" customHeight="1">
      <c r="A36" s="14"/>
      <c r="B36" s="14"/>
      <c r="C36" s="14"/>
      <c r="D36" s="14"/>
      <c r="E36" s="14"/>
      <c r="G36" s="15" t="s">
        <v>0</v>
      </c>
      <c r="J36" s="47" t="s">
        <v>0</v>
      </c>
      <c r="K36" s="14"/>
    </row>
    <row r="37" spans="1:11" ht="12.75">
      <c r="A37" s="14"/>
      <c r="B37" s="10" t="s">
        <v>18</v>
      </c>
      <c r="C37" s="10" t="s">
        <v>27</v>
      </c>
      <c r="D37" s="14"/>
      <c r="E37" s="14"/>
      <c r="F37" s="16">
        <f>+I37--6825</f>
        <v>-2452</v>
      </c>
      <c r="G37" s="15" t="s">
        <v>127</v>
      </c>
      <c r="H37" s="16"/>
      <c r="I37" s="16">
        <v>-9277</v>
      </c>
      <c r="J37" s="47">
        <v>-9884</v>
      </c>
      <c r="K37" s="14"/>
    </row>
    <row r="38" spans="1:11" ht="6" customHeight="1">
      <c r="A38" s="14"/>
      <c r="B38" s="14"/>
      <c r="C38" s="14"/>
      <c r="D38" s="14"/>
      <c r="E38" s="14"/>
      <c r="G38" s="15" t="s">
        <v>0</v>
      </c>
      <c r="J38" s="47" t="s">
        <v>0</v>
      </c>
      <c r="K38" s="14"/>
    </row>
    <row r="39" spans="1:11" ht="12.75">
      <c r="A39" s="14"/>
      <c r="B39" s="10" t="s">
        <v>28</v>
      </c>
      <c r="C39" s="10" t="s">
        <v>29</v>
      </c>
      <c r="D39" s="14"/>
      <c r="E39" s="14"/>
      <c r="F39" s="27">
        <f>+I39--565</f>
        <v>3</v>
      </c>
      <c r="G39" s="49" t="s">
        <v>127</v>
      </c>
      <c r="H39" s="25"/>
      <c r="I39" s="27">
        <v>-562</v>
      </c>
      <c r="J39" s="50">
        <v>-4225</v>
      </c>
      <c r="K39" s="14"/>
    </row>
    <row r="40" spans="1:11" ht="6" customHeight="1">
      <c r="A40" s="14"/>
      <c r="B40" s="14"/>
      <c r="C40" s="14"/>
      <c r="D40" s="14"/>
      <c r="E40" s="14"/>
      <c r="J40" s="45"/>
      <c r="K40" s="14"/>
    </row>
    <row r="41" spans="1:11" ht="12.75">
      <c r="A41" s="14"/>
      <c r="B41" s="10" t="s">
        <v>30</v>
      </c>
      <c r="C41" s="10" t="s">
        <v>31</v>
      </c>
      <c r="D41" s="14"/>
      <c r="E41" s="14"/>
      <c r="J41" s="45"/>
      <c r="K41" s="14"/>
    </row>
    <row r="42" spans="1:11" ht="12.75">
      <c r="A42" s="14"/>
      <c r="B42" s="14"/>
      <c r="C42" s="10" t="s">
        <v>22</v>
      </c>
      <c r="D42" s="14"/>
      <c r="E42" s="14"/>
      <c r="J42" s="45"/>
      <c r="K42" s="14"/>
    </row>
    <row r="43" spans="1:11" ht="12.75">
      <c r="A43" s="14"/>
      <c r="B43" s="14"/>
      <c r="C43" s="10" t="s">
        <v>32</v>
      </c>
      <c r="D43" s="14"/>
      <c r="E43" s="14"/>
      <c r="J43" s="45"/>
      <c r="K43" s="14"/>
    </row>
    <row r="44" spans="1:11" ht="12" customHeight="1">
      <c r="A44" s="14"/>
      <c r="B44" s="14"/>
      <c r="C44" s="10" t="s">
        <v>33</v>
      </c>
      <c r="D44" s="14"/>
      <c r="E44" s="14"/>
      <c r="J44" s="45"/>
      <c r="K44" s="14"/>
    </row>
    <row r="45" spans="3:10" ht="12.75">
      <c r="C45" s="10" t="s">
        <v>34</v>
      </c>
      <c r="F45" s="16">
        <f>SUM(F33:F39)</f>
        <v>7903</v>
      </c>
      <c r="G45" s="15" t="s">
        <v>127</v>
      </c>
      <c r="H45" s="16"/>
      <c r="I45" s="16">
        <f>SUM(I33:I39)</f>
        <v>31351</v>
      </c>
      <c r="J45" s="51">
        <f>SUM(J33:J39)</f>
        <v>29844</v>
      </c>
    </row>
    <row r="46" spans="1:10" ht="6" customHeight="1">
      <c r="A46" s="14"/>
      <c r="G46" s="13"/>
      <c r="J46" s="48"/>
    </row>
    <row r="47" spans="1:10" ht="12" customHeight="1">
      <c r="A47" s="14"/>
      <c r="B47" s="10" t="s">
        <v>35</v>
      </c>
      <c r="C47" s="10" t="s">
        <v>36</v>
      </c>
      <c r="G47" s="13"/>
      <c r="J47" s="48"/>
    </row>
    <row r="48" spans="3:10" ht="12" customHeight="1">
      <c r="C48" s="10" t="s">
        <v>37</v>
      </c>
      <c r="F48" s="28">
        <f>+I48--492</f>
        <v>-151</v>
      </c>
      <c r="G48" s="52" t="s">
        <v>127</v>
      </c>
      <c r="H48" s="23"/>
      <c r="I48" s="28">
        <v>-643</v>
      </c>
      <c r="J48" s="53">
        <v>-2601</v>
      </c>
    </row>
    <row r="49" ht="6" customHeight="1">
      <c r="J49" s="45"/>
    </row>
    <row r="50" spans="2:11" ht="12" customHeight="1">
      <c r="B50" s="10" t="s">
        <v>38</v>
      </c>
      <c r="C50" s="10" t="s">
        <v>39</v>
      </c>
      <c r="D50" s="14"/>
      <c r="E50" s="14"/>
      <c r="F50" s="14"/>
      <c r="G50" s="14"/>
      <c r="H50" s="14"/>
      <c r="I50" s="14"/>
      <c r="J50" s="54"/>
      <c r="K50" s="55"/>
    </row>
    <row r="51" spans="3:11" ht="12" customHeight="1">
      <c r="C51" s="10" t="s">
        <v>40</v>
      </c>
      <c r="D51" s="14"/>
      <c r="E51" s="14"/>
      <c r="F51" s="16">
        <f>SUM(F45:F48)</f>
        <v>7752</v>
      </c>
      <c r="G51" s="15" t="s">
        <v>127</v>
      </c>
      <c r="H51" s="16"/>
      <c r="I51" s="16">
        <f>SUM(I45:I48)</f>
        <v>30708</v>
      </c>
      <c r="J51" s="51">
        <f>SUM(J45:J48)</f>
        <v>27243</v>
      </c>
      <c r="K51" s="14"/>
    </row>
    <row r="52" spans="7:10" ht="6" customHeight="1">
      <c r="G52" s="13"/>
      <c r="J52" s="48"/>
    </row>
    <row r="53" spans="2:12" ht="14.25">
      <c r="B53" s="10" t="s">
        <v>41</v>
      </c>
      <c r="C53" s="10" t="s">
        <v>42</v>
      </c>
      <c r="F53" s="28">
        <f>+I53--227</f>
        <v>-405</v>
      </c>
      <c r="G53" s="56" t="s">
        <v>127</v>
      </c>
      <c r="H53" s="29"/>
      <c r="I53" s="28">
        <v>-632</v>
      </c>
      <c r="J53" s="57">
        <v>-6898</v>
      </c>
      <c r="L53" s="58"/>
    </row>
    <row r="54" ht="12.75">
      <c r="J54" s="45"/>
    </row>
    <row r="55" spans="1:10" ht="12.75">
      <c r="A55" s="10"/>
      <c r="B55" s="10" t="s">
        <v>43</v>
      </c>
      <c r="C55" s="10" t="s">
        <v>44</v>
      </c>
      <c r="J55" s="45"/>
    </row>
    <row r="56" spans="3:10" ht="12.75">
      <c r="C56" s="10" t="s">
        <v>45</v>
      </c>
      <c r="F56" s="16">
        <f>F51+F53</f>
        <v>7347</v>
      </c>
      <c r="G56" s="15" t="s">
        <v>127</v>
      </c>
      <c r="H56" s="16"/>
      <c r="I56" s="16">
        <f>I51+I53</f>
        <v>30076</v>
      </c>
      <c r="J56" s="51">
        <f>J51+J53</f>
        <v>20345</v>
      </c>
    </row>
    <row r="57" spans="7:10" ht="6" customHeight="1">
      <c r="G57" s="13"/>
      <c r="J57" s="48"/>
    </row>
    <row r="58" spans="3:10" ht="12.75">
      <c r="C58" s="10" t="s">
        <v>46</v>
      </c>
      <c r="F58" s="28">
        <f>+I58--1177</f>
        <v>-518</v>
      </c>
      <c r="G58" s="56" t="s">
        <v>127</v>
      </c>
      <c r="H58" s="25"/>
      <c r="I58" s="28">
        <v>-1695</v>
      </c>
      <c r="J58" s="57">
        <v>-2508</v>
      </c>
    </row>
    <row r="59" spans="7:10" ht="6" customHeight="1">
      <c r="G59" s="13"/>
      <c r="J59" s="48"/>
    </row>
    <row r="60" spans="2:10" ht="12.75">
      <c r="B60" s="10" t="s">
        <v>47</v>
      </c>
      <c r="C60" s="10" t="s">
        <v>48</v>
      </c>
      <c r="G60" s="13"/>
      <c r="J60" s="48"/>
    </row>
    <row r="61" spans="3:10" ht="12.75">
      <c r="C61" s="10" t="s">
        <v>62</v>
      </c>
      <c r="F61" s="16">
        <f>SUM(F56:F58)</f>
        <v>6829</v>
      </c>
      <c r="G61" s="15" t="s">
        <v>127</v>
      </c>
      <c r="H61" s="16"/>
      <c r="I61" s="16">
        <f>SUM(I56:I58)</f>
        <v>28381</v>
      </c>
      <c r="J61" s="51">
        <f>SUM(J56:J58)</f>
        <v>17837</v>
      </c>
    </row>
    <row r="62" spans="7:10" ht="6" customHeight="1">
      <c r="G62" s="13"/>
      <c r="J62" s="48"/>
    </row>
    <row r="63" spans="2:10" ht="12.75">
      <c r="B63" s="10" t="s">
        <v>49</v>
      </c>
      <c r="C63" s="10" t="s">
        <v>50</v>
      </c>
      <c r="F63" s="26">
        <v>0</v>
      </c>
      <c r="G63" s="59" t="s">
        <v>127</v>
      </c>
      <c r="H63" s="26"/>
      <c r="I63" s="26">
        <v>0</v>
      </c>
      <c r="J63" s="47">
        <v>0</v>
      </c>
    </row>
    <row r="64" spans="6:10" ht="6" customHeight="1">
      <c r="F64" s="30"/>
      <c r="G64" s="60"/>
      <c r="H64" s="30"/>
      <c r="I64" s="30"/>
      <c r="J64" s="48"/>
    </row>
    <row r="65" spans="3:10" ht="12.75">
      <c r="C65" s="10" t="s">
        <v>46</v>
      </c>
      <c r="F65" s="26">
        <v>0</v>
      </c>
      <c r="G65" s="59" t="s">
        <v>127</v>
      </c>
      <c r="H65" s="26"/>
      <c r="I65" s="26">
        <v>0</v>
      </c>
      <c r="J65" s="47">
        <v>0</v>
      </c>
    </row>
    <row r="66" spans="6:10" ht="6" customHeight="1">
      <c r="F66" s="30"/>
      <c r="G66" s="60"/>
      <c r="H66" s="30"/>
      <c r="I66" s="30"/>
      <c r="J66" s="48"/>
    </row>
    <row r="67" spans="3:10" ht="12.75">
      <c r="C67" s="10" t="s">
        <v>51</v>
      </c>
      <c r="F67" s="30"/>
      <c r="G67" s="60"/>
      <c r="H67" s="30"/>
      <c r="I67" s="30"/>
      <c r="J67" s="48"/>
    </row>
    <row r="68" spans="3:10" ht="12.75">
      <c r="C68" s="10" t="s">
        <v>52</v>
      </c>
      <c r="F68" s="27">
        <v>0</v>
      </c>
      <c r="G68" s="56" t="s">
        <v>127</v>
      </c>
      <c r="H68" s="25"/>
      <c r="I68" s="27">
        <v>0</v>
      </c>
      <c r="J68" s="57">
        <v>0</v>
      </c>
    </row>
    <row r="69" spans="7:10" ht="6" customHeight="1">
      <c r="G69" s="13"/>
      <c r="J69" s="48"/>
    </row>
    <row r="70" spans="2:10" ht="12.75">
      <c r="B70" s="10" t="s">
        <v>53</v>
      </c>
      <c r="C70" s="10" t="s">
        <v>54</v>
      </c>
      <c r="G70" s="13"/>
      <c r="J70" s="48"/>
    </row>
    <row r="71" spans="3:10" ht="12.75">
      <c r="C71" s="10" t="s">
        <v>63</v>
      </c>
      <c r="G71" s="13"/>
      <c r="J71" s="48"/>
    </row>
    <row r="72" spans="3:10" ht="13.5" thickBot="1">
      <c r="C72" s="10" t="s">
        <v>62</v>
      </c>
      <c r="F72" s="21">
        <f>SUM(F61:F68)</f>
        <v>6829</v>
      </c>
      <c r="G72" s="22" t="s">
        <v>127</v>
      </c>
      <c r="H72" s="23"/>
      <c r="I72" s="21">
        <f>SUM(I61:I68)</f>
        <v>28381</v>
      </c>
      <c r="J72" s="61">
        <f>SUM(J61:J68)</f>
        <v>17837</v>
      </c>
    </row>
    <row r="73" ht="13.5" thickTop="1">
      <c r="G73" s="13"/>
    </row>
    <row r="74" spans="1:7" ht="12.75">
      <c r="A74" s="10" t="s">
        <v>55</v>
      </c>
      <c r="B74" s="10" t="s">
        <v>14</v>
      </c>
      <c r="C74" s="10" t="s">
        <v>56</v>
      </c>
      <c r="G74" s="13"/>
    </row>
    <row r="75" spans="3:7" ht="12.75">
      <c r="C75" s="10" t="s">
        <v>64</v>
      </c>
      <c r="G75" s="13"/>
    </row>
    <row r="76" spans="3:7" ht="12.75">
      <c r="C76" s="10" t="s">
        <v>65</v>
      </c>
      <c r="G76" s="13"/>
    </row>
    <row r="77" ht="6" customHeight="1">
      <c r="G77" s="13"/>
    </row>
    <row r="78" spans="3:10" ht="12" customHeight="1" thickBot="1">
      <c r="C78" s="10" t="s">
        <v>138</v>
      </c>
      <c r="F78" s="31">
        <f>+F61/314667*100</f>
        <v>2.1702307518742034</v>
      </c>
      <c r="G78" s="22" t="s">
        <v>127</v>
      </c>
      <c r="I78" s="32">
        <f>+I61/314667*100</f>
        <v>9.019376038796569</v>
      </c>
      <c r="J78" s="32">
        <f>+J61/314667*100</f>
        <v>5.668532130792235</v>
      </c>
    </row>
    <row r="79" spans="7:10" ht="6" customHeight="1" thickTop="1">
      <c r="G79" s="13"/>
      <c r="J79" s="13"/>
    </row>
    <row r="80" spans="3:10" ht="13.5" thickBot="1">
      <c r="C80" s="10" t="s">
        <v>126</v>
      </c>
      <c r="E80" s="62"/>
      <c r="F80" s="22" t="s">
        <v>128</v>
      </c>
      <c r="G80" s="22" t="s">
        <v>127</v>
      </c>
      <c r="I80" s="22" t="s">
        <v>128</v>
      </c>
      <c r="J80" s="22" t="s">
        <v>127</v>
      </c>
    </row>
    <row r="81" spans="3:10" ht="13.5" thickTop="1">
      <c r="C81" s="10"/>
      <c r="G81" s="13"/>
      <c r="J81" s="13"/>
    </row>
    <row r="82" spans="1:10" ht="13.5" thickBot="1">
      <c r="A82" s="62" t="s">
        <v>195</v>
      </c>
      <c r="B82" s="9" t="s">
        <v>14</v>
      </c>
      <c r="C82" s="10" t="s">
        <v>196</v>
      </c>
      <c r="F82" s="63">
        <v>5</v>
      </c>
      <c r="G82" s="91" t="s">
        <v>127</v>
      </c>
      <c r="H82" s="33"/>
      <c r="I82" s="63">
        <v>5</v>
      </c>
      <c r="J82" s="63">
        <v>2</v>
      </c>
    </row>
    <row r="83" spans="3:10" ht="6.75" customHeight="1" thickTop="1">
      <c r="C83" s="10"/>
      <c r="G83" s="13"/>
      <c r="J83" s="13"/>
    </row>
    <row r="84" spans="2:10" ht="13.5" thickBot="1">
      <c r="B84" s="9" t="s">
        <v>16</v>
      </c>
      <c r="C84" s="10" t="s">
        <v>197</v>
      </c>
      <c r="F84" s="92" t="s">
        <v>209</v>
      </c>
      <c r="G84" s="93"/>
      <c r="H84" s="64"/>
      <c r="I84" s="92"/>
      <c r="J84" s="64"/>
    </row>
    <row r="85" spans="3:10" ht="13.5" thickTop="1">
      <c r="C85" s="10"/>
      <c r="G85" s="13"/>
      <c r="J85" s="13"/>
    </row>
    <row r="86" spans="3:14" ht="12.75">
      <c r="C86" s="10"/>
      <c r="F86" s="102" t="s">
        <v>200</v>
      </c>
      <c r="G86" s="103"/>
      <c r="I86" s="102" t="s">
        <v>201</v>
      </c>
      <c r="J86" s="103"/>
      <c r="N86" s="80"/>
    </row>
    <row r="87" spans="3:10" ht="12.75">
      <c r="C87" s="10"/>
      <c r="F87" s="104" t="s">
        <v>207</v>
      </c>
      <c r="G87" s="105"/>
      <c r="I87" s="104" t="s">
        <v>202</v>
      </c>
      <c r="J87" s="105"/>
    </row>
    <row r="88" spans="3:10" ht="12.75">
      <c r="C88" s="10"/>
      <c r="G88" s="13"/>
      <c r="J88" s="13"/>
    </row>
    <row r="89" spans="1:10" ht="13.5" thickBot="1">
      <c r="A89" s="62" t="s">
        <v>198</v>
      </c>
      <c r="C89" s="10" t="s">
        <v>199</v>
      </c>
      <c r="F89" s="100" t="s">
        <v>235</v>
      </c>
      <c r="G89" s="101"/>
      <c r="H89" s="33"/>
      <c r="I89" s="100" t="s">
        <v>203</v>
      </c>
      <c r="J89" s="101"/>
    </row>
    <row r="90" spans="3:10" ht="13.5" thickTop="1">
      <c r="C90" s="10"/>
      <c r="G90" s="13"/>
      <c r="J90" s="13"/>
    </row>
    <row r="91" spans="3:10" ht="12" customHeight="1">
      <c r="C91" s="65" t="s">
        <v>131</v>
      </c>
      <c r="F91" s="23"/>
      <c r="G91" s="23"/>
      <c r="H91" s="23"/>
      <c r="I91" s="23"/>
      <c r="J91" s="23"/>
    </row>
    <row r="92" spans="3:10" ht="12" customHeight="1">
      <c r="C92" s="65" t="s">
        <v>132</v>
      </c>
      <c r="F92" s="23"/>
      <c r="G92" s="23"/>
      <c r="H92" s="23"/>
      <c r="I92" s="23"/>
      <c r="J92" s="23"/>
    </row>
    <row r="93" spans="3:10" ht="12" customHeight="1">
      <c r="C93" s="10"/>
      <c r="F93" s="23"/>
      <c r="G93" s="23"/>
      <c r="H93" s="23"/>
      <c r="I93" s="23"/>
      <c r="J93" s="23"/>
    </row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>
      <c r="C518" s="10" t="s">
        <v>57</v>
      </c>
    </row>
    <row r="519" ht="12" customHeight="1"/>
    <row r="520" ht="12" customHeight="1">
      <c r="C520" s="10" t="s">
        <v>58</v>
      </c>
    </row>
    <row r="521" ht="12" customHeight="1"/>
    <row r="522" ht="12" customHeight="1">
      <c r="C522" s="10" t="s">
        <v>59</v>
      </c>
    </row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>
      <c r="A1375" s="10" t="s">
        <v>60</v>
      </c>
    </row>
    <row r="1376" ht="12" customHeight="1"/>
    <row r="1377" ht="12" customHeight="1">
      <c r="A1377" s="10" t="s">
        <v>57</v>
      </c>
    </row>
    <row r="1378" ht="12" customHeight="1"/>
    <row r="1379" ht="12" customHeight="1">
      <c r="A1379" s="10" t="s">
        <v>58</v>
      </c>
    </row>
    <row r="1380" ht="12" customHeight="1"/>
    <row r="1381" ht="12" customHeight="1">
      <c r="A1381" s="10" t="s">
        <v>61</v>
      </c>
    </row>
    <row r="1382" ht="12" customHeight="1">
      <c r="A1382" s="10" t="s">
        <v>60</v>
      </c>
    </row>
    <row r="1383" ht="12" customHeight="1"/>
    <row r="1384" ht="12" customHeight="1">
      <c r="A1384" s="10" t="s">
        <v>57</v>
      </c>
    </row>
    <row r="1385" ht="12" customHeight="1"/>
    <row r="1386" ht="12" customHeight="1">
      <c r="A1386" s="10" t="s">
        <v>58</v>
      </c>
    </row>
    <row r="1387" ht="12" customHeight="1"/>
    <row r="1388" ht="12" customHeight="1">
      <c r="A1388" s="10" t="s">
        <v>61</v>
      </c>
    </row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784" ht="12" customHeight="1"/>
    <row r="1786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</sheetData>
  <mergeCells count="11">
    <mergeCell ref="A1:M1"/>
    <mergeCell ref="A2:M2"/>
    <mergeCell ref="A3:K3"/>
    <mergeCell ref="A7:K7"/>
    <mergeCell ref="A5:K5"/>
    <mergeCell ref="F89:G89"/>
    <mergeCell ref="I89:J89"/>
    <mergeCell ref="F86:G86"/>
    <mergeCell ref="F87:G87"/>
    <mergeCell ref="I86:J86"/>
    <mergeCell ref="I87:J87"/>
  </mergeCells>
  <printOptions horizontalCentered="1"/>
  <pageMargins left="0.55" right="0.15" top="0.25" bottom="0" header="0.5" footer="0.5"/>
  <pageSetup fitToHeight="1" fitToWidth="1" horizontalDpi="600" verticalDpi="600" orientation="portrait" paperSize="9" scale="78" r:id="rId1"/>
  <colBreaks count="1" manualBreakCount="1">
    <brk id="1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ACCOUNT 3</cp:lastModifiedBy>
  <cp:lastPrinted>2000-02-15T03:24:47Z</cp:lastPrinted>
  <dcterms:created xsi:type="dcterms:W3CDTF">1999-09-14T02:56:27Z</dcterms:created>
  <dcterms:modified xsi:type="dcterms:W3CDTF">2000-02-02T01:44:06Z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